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etrobrasbr-my.sharepoint.com/personal/marcos_rodrigues_petrobras_com_br/Documents/Área de Trabalho/Trabalho/P-84 e P-85/Minutas descaracterizadas/06. EXHIBIT VI/"/>
    </mc:Choice>
  </mc:AlternateContent>
  <xr:revisionPtr revIDLastSave="56" documentId="13_ncr:1_{5AB0BFCF-45B6-4D81-B65B-EC63CA6328E3}" xr6:coauthVersionLast="47" xr6:coauthVersionMax="47" xr10:uidLastSave="{7A113BCD-308A-4866-84A3-F68D0EEFC495}"/>
  <bookViews>
    <workbookView showSheetTabs="0" xWindow="-110" yWindow="-110" windowWidth="19420" windowHeight="10300" tabRatio="0" activeTab="3" xr2:uid="{00000000-000D-0000-FFFF-FFFF00000000}"/>
  </bookViews>
  <sheets>
    <sheet name="Paniel de Navegação" sheetId="12" r:id="rId1"/>
    <sheet name="Instruções" sheetId="3" r:id="rId2"/>
    <sheet name="Relatório de Implantação" sheetId="8" r:id="rId3"/>
    <sheet name="Relatório de Status" sheetId="6" r:id="rId4"/>
    <sheet name="Realização Diária" sheetId="7" r:id="rId5"/>
    <sheet name="Rundown" sheetId="2" r:id="rId6"/>
    <sheet name="Efetivo" sheetId="9" r:id="rId7"/>
    <sheet name="Encerramento" sheetId="11" r:id="rId8"/>
  </sheets>
  <externalReferences>
    <externalReference r:id="rId9"/>
  </externalReferences>
  <definedNames>
    <definedName name="_xlnm.Print_Area" localSheetId="6">Efetivo!$A$1:$H$49</definedName>
    <definedName name="_xlnm.Print_Area" localSheetId="7">Encerramento!$A$1:$T$54</definedName>
    <definedName name="_xlnm.Print_Area" localSheetId="1">Instruções!$A$1:$C$26</definedName>
    <definedName name="_xlnm.Print_Area" localSheetId="0">'Paniel de Navegação'!$B$1:$L$18</definedName>
    <definedName name="_xlnm.Print_Area" localSheetId="4">'Realização Diária'!$A$1:$F$13</definedName>
    <definedName name="_xlnm.Print_Area" localSheetId="2">'Relatório de Implantação'!$A$1:$Q$48</definedName>
    <definedName name="_xlnm.Print_Area" localSheetId="3">'Relatório de Status'!$A$1:$S$54</definedName>
    <definedName name="_xlnm.Print_Area" localSheetId="5">Rundown!$B:$L</definedName>
    <definedName name="Planejado">OFFSET(Rundown!$J$4:$J$39,0,0,COUNT(Rundown!$B$4:$B$39))</definedName>
    <definedName name="Projetado">OFFSET(Rundown!$L$4:$L$39,0,0,COUNT(Rundown!$B$4:$B$39))</definedName>
    <definedName name="Realizado">OFFSET(Rundown!$K$4:$K$39,0,0,COUNT(Rundown!$B$4:$B$39))</definedName>
    <definedName name="RotuloX">OFFSET(Rundown!$D$4:$E300,0,0,COUNT(Rundown!$B$4:$B$39))</definedName>
    <definedName name="Semanal" comment="teste">OFFSET(Rundown!$G$4:$G$39,0,0,COUNT(Rundown!$B$4:$B$39))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7" l="1"/>
  <c r="Q21" i="11"/>
  <c r="E3" i="7"/>
  <c r="A1" i="9"/>
  <c r="D17" i="3" l="1"/>
  <c r="D10" i="3"/>
  <c r="Q22" i="11" l="1"/>
  <c r="Q11" i="11"/>
  <c r="E5" i="11"/>
  <c r="E2" i="11"/>
  <c r="C2" i="7"/>
  <c r="A2" i="7"/>
  <c r="J2" i="2"/>
  <c r="F2" i="2"/>
  <c r="D1" i="2"/>
  <c r="E5" i="6"/>
  <c r="D7" i="3"/>
  <c r="L11" i="6"/>
  <c r="B11" i="6"/>
  <c r="E2" i="6"/>
  <c r="D25" i="3"/>
  <c r="D9" i="3"/>
  <c r="D8" i="3"/>
  <c r="D6" i="3"/>
  <c r="D11" i="3"/>
  <c r="S23" i="11" l="1"/>
  <c r="S6" i="11" l="1"/>
  <c r="S4" i="11"/>
  <c r="R18" i="11"/>
  <c r="R23" i="11"/>
  <c r="Q18" i="11" s="1"/>
  <c r="O24" i="11"/>
  <c r="O23" i="11"/>
  <c r="N24" i="11"/>
  <c r="N23" i="11"/>
  <c r="N18" i="11"/>
  <c r="N14" i="11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38" i="6"/>
  <c r="L19" i="6"/>
  <c r="L17" i="6" l="1"/>
  <c r="C4" i="7"/>
  <c r="L20" i="6"/>
  <c r="L21" i="6"/>
  <c r="L22" i="6"/>
  <c r="R24" i="11"/>
  <c r="L16" i="6"/>
  <c r="L18" i="6"/>
  <c r="F11" i="7" l="1"/>
  <c r="A1" i="7"/>
  <c r="C13" i="7"/>
  <c r="C5" i="11" l="1"/>
  <c r="C3" i="11"/>
  <c r="F6" i="7" l="1"/>
  <c r="K4" i="2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S2" i="11" l="1"/>
  <c r="Q15" i="11"/>
  <c r="Q53" i="11" l="1"/>
  <c r="M53" i="11"/>
  <c r="J50" i="11"/>
  <c r="J51" i="11"/>
  <c r="J52" i="11"/>
  <c r="J53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H50" i="11"/>
  <c r="H51" i="11"/>
  <c r="H52" i="11"/>
  <c r="H53" i="11"/>
  <c r="I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38" i="11"/>
  <c r="F50" i="11"/>
  <c r="F51" i="11"/>
  <c r="F52" i="11"/>
  <c r="F53" i="11"/>
  <c r="C50" i="11"/>
  <c r="C51" i="11"/>
  <c r="C52" i="11"/>
  <c r="C53" i="11"/>
  <c r="B50" i="11"/>
  <c r="B51" i="11"/>
  <c r="B52" i="11"/>
  <c r="B53" i="11"/>
  <c r="H31" i="8"/>
  <c r="G31" i="8"/>
  <c r="H30" i="8"/>
  <c r="G30" i="8"/>
  <c r="H29" i="8"/>
  <c r="G29" i="8"/>
  <c r="B11" i="11" l="1"/>
  <c r="H42" i="11" l="1"/>
  <c r="I4" i="2"/>
  <c r="J39" i="11"/>
  <c r="J40" i="11"/>
  <c r="J41" i="11"/>
  <c r="J42" i="11"/>
  <c r="J43" i="11"/>
  <c r="J44" i="11"/>
  <c r="J45" i="11"/>
  <c r="J46" i="11"/>
  <c r="J47" i="11"/>
  <c r="J48" i="11"/>
  <c r="J49" i="11"/>
  <c r="J38" i="11"/>
  <c r="H39" i="11"/>
  <c r="H40" i="11"/>
  <c r="H41" i="11"/>
  <c r="H43" i="11"/>
  <c r="H44" i="11"/>
  <c r="H45" i="11"/>
  <c r="H46" i="11"/>
  <c r="H47" i="11"/>
  <c r="H48" i="11"/>
  <c r="H49" i="11"/>
  <c r="B39" i="11"/>
  <c r="B40" i="11"/>
  <c r="B41" i="11"/>
  <c r="B42" i="11"/>
  <c r="B43" i="11"/>
  <c r="B44" i="11"/>
  <c r="B45" i="11"/>
  <c r="B46" i="11"/>
  <c r="B47" i="11"/>
  <c r="B48" i="11"/>
  <c r="B49" i="11"/>
  <c r="F39" i="11"/>
  <c r="F40" i="11"/>
  <c r="F41" i="11"/>
  <c r="F42" i="11"/>
  <c r="F43" i="11"/>
  <c r="F44" i="11"/>
  <c r="F45" i="11"/>
  <c r="F46" i="11"/>
  <c r="F47" i="11"/>
  <c r="F48" i="11"/>
  <c r="F49" i="11"/>
  <c r="C49" i="11"/>
  <c r="C48" i="11"/>
  <c r="C47" i="11"/>
  <c r="C46" i="11"/>
  <c r="C45" i="11"/>
  <c r="C44" i="11"/>
  <c r="C43" i="11"/>
  <c r="C42" i="11"/>
  <c r="C41" i="11"/>
  <c r="C40" i="11"/>
  <c r="C39" i="11"/>
  <c r="H38" i="11"/>
  <c r="F38" i="11"/>
  <c r="C38" i="11"/>
  <c r="B38" i="11"/>
  <c r="L11" i="11"/>
  <c r="E12" i="7"/>
  <c r="L18" i="2"/>
  <c r="L38" i="2"/>
  <c r="L39" i="2" s="1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C5" i="6" l="1"/>
  <c r="C3" i="6"/>
  <c r="R2" i="6" l="1"/>
  <c r="B4" i="2"/>
  <c r="E4" i="2" l="1"/>
  <c r="J4" i="2"/>
  <c r="B5" i="2"/>
  <c r="B6" i="2" s="1"/>
  <c r="A4" i="9"/>
  <c r="C4" i="2"/>
  <c r="D4" i="2" s="1"/>
  <c r="I5" i="2" l="1"/>
  <c r="I6" i="2" s="1"/>
  <c r="J5" i="2"/>
  <c r="J6" i="2" s="1"/>
  <c r="B7" i="2"/>
  <c r="A4" i="2"/>
  <c r="B4" i="9"/>
  <c r="C5" i="2"/>
  <c r="D5" i="2" s="1"/>
  <c r="A5" i="9"/>
  <c r="A6" i="9"/>
  <c r="E5" i="2"/>
  <c r="I7" i="2" l="1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J7" i="2"/>
  <c r="B5" i="9"/>
  <c r="A7" i="9"/>
  <c r="C6" i="2"/>
  <c r="D6" i="2" s="1"/>
  <c r="E6" i="2"/>
  <c r="B6" i="9" s="1"/>
  <c r="A5" i="2"/>
  <c r="C7" i="2"/>
  <c r="I8" i="2" l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J8" i="2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A8" i="9"/>
  <c r="D7" i="2"/>
  <c r="A6" i="2"/>
  <c r="E7" i="2"/>
  <c r="A9" i="9"/>
  <c r="C8" i="2"/>
  <c r="D8" i="2" s="1"/>
  <c r="E8" i="2" l="1"/>
  <c r="E9" i="2" s="1"/>
  <c r="B7" i="9"/>
  <c r="A7" i="2"/>
  <c r="A10" i="9"/>
  <c r="C9" i="2"/>
  <c r="D9" i="2" s="1"/>
  <c r="A9" i="2" l="1"/>
  <c r="B9" i="9"/>
  <c r="A8" i="2"/>
  <c r="B8" i="9"/>
  <c r="E10" i="2"/>
  <c r="B10" i="9" s="1"/>
  <c r="A11" i="9"/>
  <c r="C10" i="2"/>
  <c r="D10" i="2" s="1"/>
  <c r="A10" i="2" l="1"/>
  <c r="E11" i="2"/>
  <c r="A12" i="9"/>
  <c r="C11" i="2"/>
  <c r="D11" i="2" s="1"/>
  <c r="B11" i="9" l="1"/>
  <c r="A11" i="2"/>
  <c r="E12" i="2"/>
  <c r="A13" i="9"/>
  <c r="C12" i="2"/>
  <c r="D12" i="2" s="1"/>
  <c r="A12" i="2" l="1"/>
  <c r="B12" i="9"/>
  <c r="E13" i="2"/>
  <c r="B13" i="9" s="1"/>
  <c r="A14" i="9"/>
  <c r="C13" i="2"/>
  <c r="D13" i="2" s="1"/>
  <c r="A13" i="2" l="1"/>
  <c r="E14" i="2"/>
  <c r="A15" i="9"/>
  <c r="C14" i="2"/>
  <c r="D14" i="2" s="1"/>
  <c r="B14" i="9" l="1"/>
  <c r="A14" i="2"/>
  <c r="E15" i="2"/>
  <c r="A16" i="9"/>
  <c r="C15" i="2"/>
  <c r="D15" i="2" s="1"/>
  <c r="A15" i="2" l="1"/>
  <c r="B15" i="9"/>
  <c r="E16" i="2"/>
  <c r="A17" i="9"/>
  <c r="C16" i="2"/>
  <c r="D16" i="2" s="1"/>
  <c r="A16" i="2" l="1"/>
  <c r="B16" i="9"/>
  <c r="E17" i="2"/>
  <c r="A18" i="9"/>
  <c r="C17" i="2"/>
  <c r="D17" i="2" s="1"/>
  <c r="A17" i="2" l="1"/>
  <c r="B17" i="9"/>
  <c r="E18" i="2"/>
  <c r="A19" i="9"/>
  <c r="C18" i="2"/>
  <c r="D18" i="2" s="1"/>
  <c r="A18" i="2" l="1"/>
  <c r="B18" i="9"/>
  <c r="E19" i="2"/>
  <c r="A20" i="9"/>
  <c r="C19" i="2"/>
  <c r="D19" i="2" s="1"/>
  <c r="A19" i="2" l="1"/>
  <c r="B19" i="9"/>
  <c r="E20" i="2"/>
  <c r="A21" i="9"/>
  <c r="C20" i="2"/>
  <c r="D20" i="2" s="1"/>
  <c r="A20" i="2" l="1"/>
  <c r="B20" i="9"/>
  <c r="E21" i="2"/>
  <c r="A22" i="9"/>
  <c r="C21" i="2"/>
  <c r="D21" i="2" s="1"/>
  <c r="A21" i="2" l="1"/>
  <c r="B21" i="9"/>
  <c r="E22" i="2"/>
  <c r="A23" i="9"/>
  <c r="C22" i="2"/>
  <c r="D22" i="2" s="1"/>
  <c r="A22" i="2" l="1"/>
  <c r="B22" i="9"/>
  <c r="E23" i="2"/>
  <c r="A24" i="9"/>
  <c r="C23" i="2"/>
  <c r="D23" i="2" s="1"/>
  <c r="A23" i="2" l="1"/>
  <c r="B23" i="9"/>
  <c r="E24" i="2"/>
  <c r="A25" i="9"/>
  <c r="C24" i="2"/>
  <c r="D24" i="2" s="1"/>
  <c r="A24" i="2" l="1"/>
  <c r="B24" i="9"/>
  <c r="E25" i="2"/>
  <c r="A26" i="9"/>
  <c r="C25" i="2"/>
  <c r="D25" i="2" s="1"/>
  <c r="A25" i="2" l="1"/>
  <c r="B25" i="9"/>
  <c r="E26" i="2"/>
  <c r="A27" i="9"/>
  <c r="C26" i="2"/>
  <c r="D26" i="2" s="1"/>
  <c r="A26" i="2" l="1"/>
  <c r="B26" i="9"/>
  <c r="E27" i="2"/>
  <c r="A28" i="9"/>
  <c r="C27" i="2"/>
  <c r="D27" i="2" s="1"/>
  <c r="A27" i="2" l="1"/>
  <c r="B27" i="9"/>
  <c r="E28" i="2"/>
  <c r="A29" i="9"/>
  <c r="C28" i="2"/>
  <c r="D28" i="2" s="1"/>
  <c r="A28" i="2" l="1"/>
  <c r="B28" i="9"/>
  <c r="E29" i="2"/>
  <c r="A30" i="9"/>
  <c r="C29" i="2"/>
  <c r="D29" i="2" s="1"/>
  <c r="A29" i="2" l="1"/>
  <c r="B29" i="9"/>
  <c r="E30" i="2"/>
  <c r="A31" i="9"/>
  <c r="C30" i="2"/>
  <c r="D30" i="2" s="1"/>
  <c r="A30" i="2" l="1"/>
  <c r="B30" i="9"/>
  <c r="E31" i="2"/>
  <c r="A32" i="9"/>
  <c r="C31" i="2"/>
  <c r="D31" i="2" s="1"/>
  <c r="A31" i="2" l="1"/>
  <c r="B31" i="9"/>
  <c r="E32" i="2"/>
  <c r="A33" i="9"/>
  <c r="C32" i="2"/>
  <c r="D32" i="2" s="1"/>
  <c r="A32" i="2" l="1"/>
  <c r="B32" i="9"/>
  <c r="E33" i="2"/>
  <c r="A34" i="9"/>
  <c r="C33" i="2"/>
  <c r="D33" i="2" s="1"/>
  <c r="A33" i="2" l="1"/>
  <c r="B33" i="9"/>
  <c r="E34" i="2"/>
  <c r="A35" i="9"/>
  <c r="C34" i="2"/>
  <c r="D34" i="2" s="1"/>
  <c r="A34" i="2" l="1"/>
  <c r="B34" i="9"/>
  <c r="E35" i="2"/>
  <c r="A36" i="9"/>
  <c r="C35" i="2"/>
  <c r="D35" i="2" s="1"/>
  <c r="A35" i="2" l="1"/>
  <c r="B35" i="9"/>
  <c r="E36" i="2"/>
  <c r="A37" i="9"/>
  <c r="C36" i="2"/>
  <c r="D36" i="2" s="1"/>
  <c r="A36" i="2" l="1"/>
  <c r="B36" i="9"/>
  <c r="E37" i="2"/>
  <c r="A38" i="9"/>
  <c r="C37" i="2"/>
  <c r="D37" i="2" s="1"/>
  <c r="A37" i="2" l="1"/>
  <c r="B37" i="9"/>
  <c r="E38" i="2"/>
  <c r="A39" i="9"/>
  <c r="C38" i="2"/>
  <c r="D38" i="2" s="1"/>
  <c r="A38" i="2" l="1"/>
  <c r="B38" i="9"/>
  <c r="E39" i="2"/>
  <c r="C39" i="2"/>
  <c r="D39" i="2" s="1"/>
  <c r="A39" i="2" l="1"/>
  <c r="B39" i="9"/>
  <c r="N16" i="11" l="1"/>
  <c r="E4" i="7" l="1"/>
  <c r="E13" i="7" s="1"/>
  <c r="F12" i="7"/>
  <c r="P21" i="6"/>
  <c r="R20" i="6"/>
  <c r="R21" i="6"/>
  <c r="O19" i="6"/>
  <c r="R18" i="6"/>
  <c r="N21" i="6"/>
  <c r="N19" i="6"/>
  <c r="O17" i="6"/>
  <c r="Q20" i="6"/>
  <c r="O16" i="6"/>
  <c r="R19" i="6"/>
  <c r="N22" i="6"/>
  <c r="O21" i="6"/>
  <c r="P16" i="6"/>
  <c r="P18" i="6"/>
  <c r="Q19" i="6"/>
  <c r="Q17" i="6"/>
  <c r="Q21" i="6"/>
  <c r="P19" i="6"/>
  <c r="N20" i="6"/>
  <c r="P20" i="6"/>
  <c r="R16" i="6"/>
  <c r="N18" i="6"/>
  <c r="Q16" i="6"/>
  <c r="O22" i="6"/>
  <c r="N16" i="6"/>
  <c r="Q18" i="6"/>
  <c r="P17" i="6"/>
  <c r="O18" i="6"/>
  <c r="R17" i="6"/>
  <c r="R22" i="6"/>
  <c r="O20" i="6"/>
  <c r="N17" i="6"/>
  <c r="P22" i="6"/>
  <c r="Q22" i="6"/>
  <c r="P6" i="6"/>
  <c r="R6" i="6" s="1"/>
  <c r="O25" i="6" l="1"/>
  <c r="C6" i="7"/>
  <c r="C7" i="7" s="1"/>
  <c r="C8" i="7" s="1"/>
  <c r="C9" i="7" s="1"/>
  <c r="C10" i="7" s="1"/>
  <c r="C11" i="7" s="1"/>
  <c r="O26" i="6"/>
  <c r="R31" i="6"/>
  <c r="Q31" i="6"/>
  <c r="N32" i="6"/>
  <c r="O32" i="6"/>
  <c r="O31" i="6"/>
  <c r="N31" i="6"/>
</calcChain>
</file>

<file path=xl/sharedStrings.xml><?xml version="1.0" encoding="utf-8"?>
<sst xmlns="http://schemas.openxmlformats.org/spreadsheetml/2006/main" count="185" uniqueCount="125">
  <si>
    <t>Navigation Panel</t>
  </si>
  <si>
    <t>Instructions</t>
  </si>
  <si>
    <t>Implementation Report</t>
  </si>
  <si>
    <t>Status Report</t>
  </si>
  <si>
    <t>Rundown</t>
  </si>
  <si>
    <t>Staff</t>
  </si>
  <si>
    <t>Daily Execution</t>
  </si>
  <si>
    <t>Closing Report</t>
  </si>
  <si>
    <t>After the Result Cell Implementation Report is formulated and the Cell implementation is defined, the Process Monitoring step shall be initiated. Therefore, the items below must be filled out:</t>
  </si>
  <si>
    <t>Necessary Information for the Monitoring Process Implementation</t>
  </si>
  <si>
    <r>
      <t xml:space="preserve">Fill the next cell with </t>
    </r>
    <r>
      <rPr>
        <b/>
        <sz val="11"/>
        <color theme="1"/>
        <rFont val="Arial"/>
        <family val="2"/>
      </rPr>
      <t xml:space="preserve">Cell Title </t>
    </r>
    <r>
      <rPr>
        <sz val="11"/>
        <color theme="1"/>
        <rFont val="Arial"/>
        <family val="2"/>
      </rPr>
      <t xml:space="preserve">- Process and Area, if applicable
</t>
    </r>
    <r>
      <rPr>
        <sz val="11"/>
        <color rgb="FFFF0000"/>
        <rFont val="Arial"/>
        <family val="2"/>
      </rPr>
      <t>(Ex. Piping Assembly)</t>
    </r>
  </si>
  <si>
    <t>Fill the next cell with Cell No.</t>
  </si>
  <si>
    <r>
      <t xml:space="preserve">Fill the next cell with </t>
    </r>
    <r>
      <rPr>
        <b/>
        <sz val="11"/>
        <color theme="1"/>
        <rFont val="Arial"/>
        <family val="2"/>
      </rPr>
      <t>Rundown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Start </t>
    </r>
    <r>
      <rPr>
        <sz val="11"/>
        <color rgb="FFFF0000"/>
        <rFont val="Arial"/>
        <family val="2"/>
      </rPr>
      <t>(day/month/year)</t>
    </r>
  </si>
  <si>
    <r>
      <t xml:space="preserve">Fill the next cell with </t>
    </r>
    <r>
      <rPr>
        <b/>
        <sz val="11"/>
        <color theme="1"/>
        <rFont val="Arial"/>
        <family val="2"/>
      </rPr>
      <t>Rundown Finish</t>
    </r>
    <r>
      <rPr>
        <sz val="11"/>
        <color rgb="FFFF0000"/>
        <rFont val="Arial"/>
        <family val="2"/>
      </rPr>
      <t xml:space="preserve"> (day/month/year)</t>
    </r>
  </si>
  <si>
    <r>
      <t xml:space="preserve">Fill the next cell with </t>
    </r>
    <r>
      <rPr>
        <b/>
        <sz val="11"/>
        <color theme="1"/>
        <rFont val="Arial"/>
        <family val="2"/>
      </rPr>
      <t xml:space="preserve">Start Week </t>
    </r>
    <r>
      <rPr>
        <sz val="11"/>
        <color rgb="FFFF0000"/>
        <rFont val="Arial"/>
        <family val="2"/>
      </rPr>
      <t>(Ex. W150)</t>
    </r>
  </si>
  <si>
    <r>
      <t xml:space="preserve">Fill the next cell with </t>
    </r>
    <r>
      <rPr>
        <b/>
        <sz val="11"/>
        <color theme="1"/>
        <rFont val="Arial"/>
        <family val="2"/>
      </rPr>
      <t>Measurement Unit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>(Ex. MH, Ton)</t>
    </r>
  </si>
  <si>
    <r>
      <t xml:space="preserve">Fill columns F, G and H of "Rundown" tab, when having values </t>
    </r>
    <r>
      <rPr>
        <b/>
        <sz val="11"/>
        <color theme="1"/>
        <rFont val="Arial"/>
        <family val="2"/>
      </rPr>
      <t>(Planned Weekly Production, Actual Weekly Production and Projected Weekly Production)</t>
    </r>
  </si>
  <si>
    <r>
      <t xml:space="preserve">Fill columns C, D, E, F, G and H  of "Staff" tab, when having values
</t>
    </r>
    <r>
      <rPr>
        <b/>
        <sz val="11"/>
        <color theme="1"/>
        <rFont val="Arial"/>
        <family val="2"/>
      </rPr>
      <t>(Planned Effective, Actual Effective, Planned Foreman, Actual Foreman)</t>
    </r>
  </si>
  <si>
    <t>Paste photos and fill out the name of the responsible for monitoring on "Weekly Status Report" tab</t>
  </si>
  <si>
    <t>Information for the "Status Report" elaboration - WEEKLY UPDATES</t>
  </si>
  <si>
    <r>
      <t xml:space="preserve">Fill the next cell with </t>
    </r>
    <r>
      <rPr>
        <b/>
        <sz val="11"/>
        <color theme="1"/>
        <rFont val="Arial"/>
        <family val="2"/>
      </rPr>
      <t>Current Week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>(Ex. W150)</t>
    </r>
  </si>
  <si>
    <r>
      <t xml:space="preserve">Update columns G and H of "Rundown" tab
</t>
    </r>
    <r>
      <rPr>
        <b/>
        <sz val="11"/>
        <color theme="1"/>
        <rFont val="Arial"/>
        <family val="2"/>
      </rPr>
      <t>(Actual Weekly Production and Projected Weekly Production)</t>
    </r>
  </si>
  <si>
    <r>
      <t xml:space="preserve">Update columns D and F of "Staff" tab
</t>
    </r>
    <r>
      <rPr>
        <b/>
        <sz val="11"/>
        <color theme="1"/>
        <rFont val="Arial"/>
        <family val="2"/>
      </rPr>
      <t>(Actual Effective e Actual Foreman)</t>
    </r>
  </si>
  <si>
    <r>
      <t xml:space="preserve">Update Process Improvement Action Plan with </t>
    </r>
    <r>
      <rPr>
        <b/>
        <sz val="11"/>
        <rFont val="Arial"/>
        <family val="2"/>
      </rPr>
      <t>Action Actual/Projected Date</t>
    </r>
    <r>
      <rPr>
        <sz val="11"/>
        <rFont val="Arial"/>
        <family val="2"/>
      </rPr>
      <t xml:space="preserve"> (column G of "Weekly Status Report" tab) and its </t>
    </r>
    <r>
      <rPr>
        <b/>
        <sz val="11"/>
        <rFont val="Arial"/>
        <family val="2"/>
      </rPr>
      <t>Status</t>
    </r>
    <r>
      <rPr>
        <sz val="11"/>
        <rFont val="Arial"/>
        <family val="2"/>
      </rPr>
      <t xml:space="preserve"> (column I of "Weekly Status Report" tab). If necessary, include new actions not contemplated in the Implementation Report.</t>
    </r>
  </si>
  <si>
    <t>At the end, it is possible to print the report in A3 format, the margins are set up to this format.</t>
  </si>
  <si>
    <t>Print the spreedsheet "Daily Execution" and fill column E with the daily quantitative of the following week at the execution location.</t>
  </si>
  <si>
    <t>Information for the "Closing Report" elaboration</t>
  </si>
  <si>
    <t>Fill the next cell with Cell Closing Date (day/month/year)</t>
  </si>
  <si>
    <t>Fill the lessons learned related to external and internal problems, as well as the main solutions provided.</t>
  </si>
  <si>
    <t>Implementation Report - Result Cell</t>
  </si>
  <si>
    <t>Manager:</t>
  </si>
  <si>
    <t>ACTIVITY/FRONT:</t>
  </si>
  <si>
    <t>Date:</t>
  </si>
  <si>
    <t>___/___/____</t>
  </si>
  <si>
    <t>Responsible:</t>
  </si>
  <si>
    <t>1. PROCESS DIAGNOSIS</t>
  </si>
  <si>
    <t>3. PROCESS STATUS</t>
  </si>
  <si>
    <t>Qualify Problems</t>
  </si>
  <si>
    <t>YES</t>
  </si>
  <si>
    <t>NO</t>
  </si>
  <si>
    <t>Causes</t>
  </si>
  <si>
    <t>EXTERNAL</t>
  </si>
  <si>
    <t>Is there lack of applicatoin or consumption materials?</t>
  </si>
  <si>
    <t>Are there Liberations/PT/PTT delayed?</t>
  </si>
  <si>
    <t>Are there problems in the Executive Design (erros/interferences/omissions)?</t>
  </si>
  <si>
    <t>Are there executive procedures missing?</t>
  </si>
  <si>
    <t>Are there cranes missing?</t>
  </si>
  <si>
    <t>Are there schedule informations missing (quantitative, responsible etc)?</t>
  </si>
  <si>
    <t>INTERNAL</t>
  </si>
  <si>
    <t>Can area layout be improved?</t>
  </si>
  <si>
    <t>Are there obstacles in people or materials moving?</t>
  </si>
  <si>
    <t>Do scaffolds need improvement?</t>
  </si>
  <si>
    <t>Do scaffolds need assembly?</t>
  </si>
  <si>
    <t>Are there tools/equipment to supply the whole team missing?</t>
  </si>
  <si>
    <t>Are there problems related to HSE?</t>
  </si>
  <si>
    <t>Is the current team insufficient to reach production goal?</t>
  </si>
  <si>
    <t>Are there flaws in communicating the executive procedures?</t>
  </si>
  <si>
    <t>Do reworks occur?</t>
  </si>
  <si>
    <t>4. ACTION PLAN TO PROCESS IMPROVEMENT</t>
  </si>
  <si>
    <t>Action Planning Date</t>
  </si>
  <si>
    <t>Action</t>
  </si>
  <si>
    <t>Planned Date</t>
  </si>
  <si>
    <t>Goal</t>
  </si>
  <si>
    <t>Responsible</t>
  </si>
  <si>
    <t>General Total:</t>
  </si>
  <si>
    <t>External Total:</t>
  </si>
  <si>
    <t>Internal Total:</t>
  </si>
  <si>
    <t>Updated on:</t>
  </si>
  <si>
    <t>Start:</t>
  </si>
  <si>
    <t>Week</t>
  </si>
  <si>
    <t xml:space="preserve">Finish: </t>
  </si>
  <si>
    <t>to</t>
  </si>
  <si>
    <t>Rundown Curve:</t>
  </si>
  <si>
    <t>Rundown Table:</t>
  </si>
  <si>
    <t>Week Production</t>
  </si>
  <si>
    <t>Remaining Balance</t>
  </si>
  <si>
    <t>Plan</t>
  </si>
  <si>
    <t>Actual</t>
  </si>
  <si>
    <t>Projected</t>
  </si>
  <si>
    <t>Average Execution:</t>
  </si>
  <si>
    <t>Historic (3 last weeks)</t>
  </si>
  <si>
    <t>Projected (next 4 weeks)</t>
  </si>
  <si>
    <t>Staff of the week:</t>
  </si>
  <si>
    <t>No. of Workers</t>
  </si>
  <si>
    <t>Planned</t>
  </si>
  <si>
    <t>MH</t>
  </si>
  <si>
    <t xml:space="preserve">Staff </t>
  </si>
  <si>
    <t>Foreman</t>
  </si>
  <si>
    <t>Action Plan to Process Improvement</t>
  </si>
  <si>
    <t>Responsáveis</t>
  </si>
  <si>
    <t>Date</t>
  </si>
  <si>
    <t>Status</t>
  </si>
  <si>
    <t>Actual/Projected</t>
  </si>
  <si>
    <t>Responsible Name</t>
  </si>
  <si>
    <t>Total Scope</t>
  </si>
  <si>
    <t>Week Accumulated Total</t>
  </si>
  <si>
    <t>Week Start Day</t>
  </si>
  <si>
    <t>Accumulated Actual</t>
  </si>
  <si>
    <t>Staff - No. of Workers</t>
  </si>
  <si>
    <t>Staff - MH</t>
  </si>
  <si>
    <t>No. of Foremen</t>
  </si>
  <si>
    <t xml:space="preserve">Planned </t>
  </si>
  <si>
    <t>Cell Closed on:</t>
  </si>
  <si>
    <t>Planned Date:</t>
  </si>
  <si>
    <t>Actual Date:</t>
  </si>
  <si>
    <t>Production and Productivity Table:</t>
  </si>
  <si>
    <t>Production</t>
  </si>
  <si>
    <t>Daily Average</t>
  </si>
  <si>
    <t>Weekly Average</t>
  </si>
  <si>
    <t>Total</t>
  </si>
  <si>
    <t>Average Staff:</t>
  </si>
  <si>
    <t>No. Workers</t>
  </si>
  <si>
    <t>Effective</t>
  </si>
  <si>
    <t>Deviation</t>
  </si>
  <si>
    <t>External Problems:</t>
  </si>
  <si>
    <t>Internal Problems:</t>
  </si>
  <si>
    <t>Main Solutions:</t>
  </si>
  <si>
    <t>Seller</t>
  </si>
  <si>
    <t>Buyer</t>
  </si>
  <si>
    <t>Main Delay Reasons</t>
  </si>
  <si>
    <t>Produtivity Impact:</t>
  </si>
  <si>
    <t>2.  Activity Analisys</t>
  </si>
  <si>
    <t xml:space="preserve"> Main Impacts</t>
  </si>
  <si>
    <t>Buyer Manager:</t>
  </si>
  <si>
    <t>Seller  Manager: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</si>
</sst>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dd/mm/yy;@"/>
    <numFmt numFmtId="167" formatCode="[$-416]mmmm\-yy;@"/>
    <numFmt numFmtId="168" formatCode="_-* #,##0_-;\-* #,##0_-;_-* &quot;-&quot;??_-;_-@_-"/>
  </numFmts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18"/>
      <color indexed="12"/>
      <name val="Arial"/>
      <family val="2"/>
    </font>
    <font>
      <b/>
      <sz val="28"/>
      <name val="Arial"/>
      <family val="2"/>
    </font>
    <font>
      <sz val="10"/>
      <name val="CorpoS"/>
    </font>
    <font>
      <b/>
      <sz val="12"/>
      <color indexed="12"/>
      <name val="Arial"/>
      <family val="2"/>
    </font>
    <font>
      <sz val="12"/>
      <name val="CorpoS"/>
    </font>
    <font>
      <sz val="10"/>
      <color indexed="12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Calibri"/>
      <family val="2"/>
      <scheme val="minor"/>
    </font>
    <font>
      <b/>
      <sz val="16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Calibri"/>
      <family val="2"/>
      <scheme val="minor"/>
    </font>
    <font>
      <sz val="14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indexed="9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5"/>
      <color theme="0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5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8"/>
      <color theme="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8A3E"/>
      <name val="Arial"/>
      <family val="2"/>
    </font>
    <font>
      <sz val="8"/>
      <color rgb="FFFF0000"/>
      <name val="Arial"/>
      <family val="2"/>
    </font>
    <font>
      <sz val="8"/>
      <color rgb="FF008A3E"/>
      <name val="Arial"/>
      <family val="2"/>
    </font>
    <font>
      <b/>
      <sz val="10"/>
      <color rgb="FFFF0000"/>
      <name val="Arial"/>
      <family val="2"/>
    </font>
    <font>
      <b/>
      <sz val="10"/>
      <color rgb="FF008A3E"/>
      <name val="Arial"/>
      <family val="2"/>
    </font>
    <font>
      <sz val="2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A3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4ECF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396">
    <xf numFmtId="0" fontId="0" fillId="0" borderId="0" xfId="0"/>
    <xf numFmtId="165" fontId="5" fillId="11" borderId="9" xfId="2" applyNumberFormat="1" applyFont="1" applyFill="1" applyBorder="1" applyAlignment="1" applyProtection="1">
      <alignment horizontal="center"/>
      <protection locked="0"/>
    </xf>
    <xf numFmtId="0" fontId="3" fillId="0" borderId="0" xfId="6"/>
    <xf numFmtId="0" fontId="3" fillId="3" borderId="0" xfId="6" applyFill="1"/>
    <xf numFmtId="0" fontId="11" fillId="0" borderId="0" xfId="6" applyFont="1"/>
    <xf numFmtId="0" fontId="6" fillId="0" borderId="2" xfId="6" applyFont="1" applyBorder="1"/>
    <xf numFmtId="0" fontId="10" fillId="0" borderId="0" xfId="6" applyFont="1" applyAlignment="1">
      <alignment vertical="top" wrapText="1"/>
    </xf>
    <xf numFmtId="0" fontId="2" fillId="0" borderId="2" xfId="6" applyFont="1" applyBorder="1" applyAlignment="1">
      <alignment horizontal="center"/>
    </xf>
    <xf numFmtId="0" fontId="0" fillId="0" borderId="0" xfId="0" applyAlignment="1">
      <alignment horizontal="center"/>
    </xf>
    <xf numFmtId="0" fontId="0" fillId="14" borderId="0" xfId="0" applyFill="1"/>
    <xf numFmtId="3" fontId="0" fillId="0" borderId="0" xfId="0" applyNumberFormat="1"/>
    <xf numFmtId="166" fontId="0" fillId="0" borderId="9" xfId="0" applyNumberFormat="1" applyBorder="1" applyProtection="1">
      <protection hidden="1"/>
    </xf>
    <xf numFmtId="165" fontId="5" fillId="2" borderId="9" xfId="2" applyNumberFormat="1" applyFont="1" applyFill="1" applyBorder="1" applyAlignment="1" applyProtection="1">
      <alignment horizontal="center"/>
      <protection hidden="1"/>
    </xf>
    <xf numFmtId="0" fontId="27" fillId="0" borderId="0" xfId="6" applyFont="1" applyAlignment="1">
      <alignment horizontal="left" vertical="top" wrapText="1"/>
    </xf>
    <xf numFmtId="0" fontId="1" fillId="0" borderId="0" xfId="9" applyFont="1" applyAlignment="1">
      <alignment vertical="center"/>
    </xf>
    <xf numFmtId="0" fontId="16" fillId="0" borderId="0" xfId="9" applyFont="1" applyAlignment="1">
      <alignment vertical="center"/>
    </xf>
    <xf numFmtId="0" fontId="14" fillId="0" borderId="0" xfId="9" applyFont="1" applyAlignment="1">
      <alignment horizontal="center" vertical="center"/>
    </xf>
    <xf numFmtId="0" fontId="17" fillId="0" borderId="0" xfId="9" applyFont="1" applyAlignment="1">
      <alignment horizontal="center" vertical="center"/>
    </xf>
    <xf numFmtId="0" fontId="4" fillId="0" borderId="0" xfId="9" applyFont="1" applyAlignment="1">
      <alignment vertical="center"/>
    </xf>
    <xf numFmtId="0" fontId="18" fillId="0" borderId="0" xfId="9" applyFont="1" applyAlignment="1">
      <alignment vertical="center"/>
    </xf>
    <xf numFmtId="3" fontId="5" fillId="0" borderId="9" xfId="2" applyNumberFormat="1" applyFont="1" applyBorder="1" applyAlignment="1" applyProtection="1">
      <alignment horizontal="center"/>
      <protection hidden="1"/>
    </xf>
    <xf numFmtId="0" fontId="0" fillId="11" borderId="9" xfId="0" applyFill="1" applyBorder="1" applyProtection="1">
      <protection locked="0"/>
    </xf>
    <xf numFmtId="0" fontId="0" fillId="0" borderId="0" xfId="0" applyProtection="1">
      <protection locked="0"/>
    </xf>
    <xf numFmtId="0" fontId="1" fillId="0" borderId="0" xfId="6" applyFont="1" applyAlignment="1">
      <alignment vertical="top"/>
    </xf>
    <xf numFmtId="0" fontId="1" fillId="0" borderId="0" xfId="6" applyFont="1"/>
    <xf numFmtId="14" fontId="0" fillId="0" borderId="0" xfId="0" applyNumberFormat="1"/>
    <xf numFmtId="0" fontId="1" fillId="0" borderId="2" xfId="6" applyFont="1" applyBorder="1"/>
    <xf numFmtId="0" fontId="6" fillId="0" borderId="0" xfId="6" applyFont="1"/>
    <xf numFmtId="0" fontId="4" fillId="0" borderId="0" xfId="6" applyFont="1"/>
    <xf numFmtId="0" fontId="6" fillId="0" borderId="0" xfId="6" applyFont="1" applyAlignment="1">
      <alignment vertical="top" wrapText="1"/>
    </xf>
    <xf numFmtId="0" fontId="33" fillId="0" borderId="0" xfId="0" applyFont="1"/>
    <xf numFmtId="0" fontId="40" fillId="0" borderId="0" xfId="0" applyFont="1"/>
    <xf numFmtId="0" fontId="25" fillId="17" borderId="11" xfId="0" applyFont="1" applyFill="1" applyBorder="1" applyProtection="1">
      <protection hidden="1"/>
    </xf>
    <xf numFmtId="0" fontId="25" fillId="17" borderId="12" xfId="0" applyFont="1" applyFill="1" applyBorder="1" applyProtection="1">
      <protection hidden="1"/>
    </xf>
    <xf numFmtId="0" fontId="25" fillId="17" borderId="9" xfId="0" applyFont="1" applyFill="1" applyBorder="1" applyAlignment="1" applyProtection="1">
      <alignment horizontal="center" vertical="center" wrapText="1"/>
      <protection hidden="1"/>
    </xf>
    <xf numFmtId="0" fontId="25" fillId="17" borderId="9" xfId="0" applyFont="1" applyFill="1" applyBorder="1" applyAlignment="1" applyProtection="1">
      <alignment horizontal="center" vertical="center"/>
      <protection hidden="1"/>
    </xf>
    <xf numFmtId="14" fontId="0" fillId="0" borderId="9" xfId="0" applyNumberFormat="1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36" fillId="5" borderId="9" xfId="6" applyFont="1" applyFill="1" applyBorder="1" applyAlignment="1" applyProtection="1">
      <alignment horizontal="center" vertical="center" wrapText="1"/>
      <protection hidden="1"/>
    </xf>
    <xf numFmtId="0" fontId="35" fillId="5" borderId="10" xfId="6" applyFont="1" applyFill="1" applyBorder="1" applyAlignment="1" applyProtection="1">
      <alignment horizontal="right" vertical="center" wrapText="1"/>
      <protection hidden="1"/>
    </xf>
    <xf numFmtId="0" fontId="35" fillId="5" borderId="8" xfId="6" applyFont="1" applyFill="1" applyBorder="1" applyAlignment="1" applyProtection="1">
      <alignment horizontal="right" vertical="center" wrapText="1"/>
      <protection hidden="1"/>
    </xf>
    <xf numFmtId="165" fontId="34" fillId="0" borderId="9" xfId="0" applyNumberFormat="1" applyFont="1" applyBorder="1" applyAlignment="1" applyProtection="1">
      <alignment horizontal="center"/>
      <protection hidden="1"/>
    </xf>
    <xf numFmtId="0" fontId="1" fillId="0" borderId="0" xfId="6" applyFont="1" applyProtection="1">
      <protection hidden="1"/>
    </xf>
    <xf numFmtId="0" fontId="1" fillId="0" borderId="0" xfId="6" applyFont="1" applyAlignment="1" applyProtection="1">
      <alignment vertical="top"/>
      <protection hidden="1"/>
    </xf>
    <xf numFmtId="165" fontId="4" fillId="0" borderId="34" xfId="6" applyNumberFormat="1" applyFont="1" applyBorder="1" applyAlignment="1" applyProtection="1">
      <alignment horizontal="center" vertical="top"/>
      <protection hidden="1"/>
    </xf>
    <xf numFmtId="165" fontId="4" fillId="0" borderId="9" xfId="6" applyNumberFormat="1" applyFont="1" applyBorder="1" applyAlignment="1" applyProtection="1">
      <alignment horizontal="center"/>
      <protection hidden="1"/>
    </xf>
    <xf numFmtId="0" fontId="35" fillId="17" borderId="10" xfId="6" applyFont="1" applyFill="1" applyBorder="1" applyProtection="1">
      <protection hidden="1"/>
    </xf>
    <xf numFmtId="0" fontId="35" fillId="17" borderId="8" xfId="6" applyFont="1" applyFill="1" applyBorder="1" applyProtection="1">
      <protection hidden="1"/>
    </xf>
    <xf numFmtId="0" fontId="4" fillId="3" borderId="8" xfId="6" applyFont="1" applyFill="1" applyBorder="1" applyAlignment="1" applyProtection="1">
      <alignment horizontal="center"/>
      <protection hidden="1"/>
    </xf>
    <xf numFmtId="0" fontId="4" fillId="3" borderId="9" xfId="6" applyFont="1" applyFill="1" applyBorder="1" applyAlignment="1" applyProtection="1">
      <alignment horizontal="center"/>
      <protection hidden="1"/>
    </xf>
    <xf numFmtId="0" fontId="35" fillId="17" borderId="10" xfId="6" applyFont="1" applyFill="1" applyBorder="1" applyAlignment="1" applyProtection="1">
      <alignment vertical="top"/>
      <protection hidden="1"/>
    </xf>
    <xf numFmtId="0" fontId="35" fillId="17" borderId="8" xfId="6" applyFont="1" applyFill="1" applyBorder="1" applyAlignment="1" applyProtection="1">
      <alignment vertical="top"/>
      <protection hidden="1"/>
    </xf>
    <xf numFmtId="0" fontId="4" fillId="0" borderId="9" xfId="6" applyFont="1" applyBorder="1" applyAlignment="1" applyProtection="1">
      <alignment horizontal="center"/>
      <protection hidden="1"/>
    </xf>
    <xf numFmtId="0" fontId="35" fillId="17" borderId="9" xfId="6" applyFont="1" applyFill="1" applyBorder="1" applyAlignment="1" applyProtection="1">
      <alignment horizontal="left" vertical="top"/>
      <protection hidden="1"/>
    </xf>
    <xf numFmtId="0" fontId="4" fillId="0" borderId="0" xfId="6" applyFont="1" applyProtection="1">
      <protection locked="0"/>
    </xf>
    <xf numFmtId="0" fontId="1" fillId="0" borderId="0" xfId="6" applyFont="1" applyProtection="1">
      <protection locked="0"/>
    </xf>
    <xf numFmtId="0" fontId="4" fillId="0" borderId="1" xfId="6" applyFont="1" applyBorder="1" applyProtection="1">
      <protection locked="0"/>
    </xf>
    <xf numFmtId="0" fontId="1" fillId="0" borderId="3" xfId="6" applyFont="1" applyBorder="1" applyProtection="1">
      <protection locked="0"/>
    </xf>
    <xf numFmtId="0" fontId="10" fillId="0" borderId="3" xfId="6" applyFont="1" applyBorder="1" applyAlignment="1" applyProtection="1">
      <alignment vertical="top" wrapText="1"/>
      <protection locked="0"/>
    </xf>
    <xf numFmtId="0" fontId="6" fillId="0" borderId="0" xfId="6" applyFont="1" applyAlignment="1" applyProtection="1">
      <alignment horizontal="left" vertical="center"/>
      <protection locked="0"/>
    </xf>
    <xf numFmtId="0" fontId="4" fillId="0" borderId="0" xfId="6" applyFont="1" applyAlignment="1" applyProtection="1">
      <alignment vertical="center"/>
      <protection locked="0"/>
    </xf>
    <xf numFmtId="0" fontId="6" fillId="0" borderId="0" xfId="6" applyFont="1" applyProtection="1">
      <protection locked="0"/>
    </xf>
    <xf numFmtId="0" fontId="6" fillId="0" borderId="0" xfId="6" applyFont="1" applyAlignment="1" applyProtection="1">
      <alignment vertical="top" wrapText="1"/>
      <protection locked="0"/>
    </xf>
    <xf numFmtId="0" fontId="10" fillId="0" borderId="0" xfId="6" applyFont="1" applyAlignment="1" applyProtection="1">
      <alignment vertical="top" wrapText="1"/>
      <protection locked="0"/>
    </xf>
    <xf numFmtId="0" fontId="37" fillId="0" borderId="0" xfId="6" applyFont="1" applyAlignment="1" applyProtection="1">
      <alignment horizontal="left"/>
      <protection locked="0"/>
    </xf>
    <xf numFmtId="0" fontId="1" fillId="0" borderId="4" xfId="6" applyFont="1" applyBorder="1" applyProtection="1">
      <protection locked="0"/>
    </xf>
    <xf numFmtId="0" fontId="1" fillId="0" borderId="13" xfId="6" applyFont="1" applyBorder="1" applyProtection="1">
      <protection locked="0"/>
    </xf>
    <xf numFmtId="0" fontId="10" fillId="0" borderId="13" xfId="6" applyFont="1" applyBorder="1" applyAlignment="1" applyProtection="1">
      <alignment vertical="top" wrapText="1"/>
      <protection locked="0"/>
    </xf>
    <xf numFmtId="0" fontId="10" fillId="0" borderId="5" xfId="6" applyFont="1" applyBorder="1" applyAlignment="1" applyProtection="1">
      <alignment vertical="top" wrapText="1"/>
      <protection locked="0"/>
    </xf>
    <xf numFmtId="14" fontId="26" fillId="0" borderId="0" xfId="6" applyNumberFormat="1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9" fillId="0" borderId="0" xfId="9" applyFont="1" applyAlignment="1" applyProtection="1">
      <alignment vertical="center"/>
      <protection locked="0"/>
    </xf>
    <xf numFmtId="0" fontId="9" fillId="0" borderId="16" xfId="9" applyFont="1" applyBorder="1" applyAlignment="1" applyProtection="1">
      <alignment vertical="center"/>
      <protection locked="0"/>
    </xf>
    <xf numFmtId="0" fontId="15" fillId="6" borderId="29" xfId="9" applyFont="1" applyFill="1" applyBorder="1" applyAlignment="1" applyProtection="1">
      <alignment horizontal="center" vertical="center"/>
      <protection locked="0"/>
    </xf>
    <xf numFmtId="0" fontId="15" fillId="6" borderId="30" xfId="9" applyFont="1" applyFill="1" applyBorder="1" applyAlignment="1" applyProtection="1">
      <alignment horizontal="center" vertical="center"/>
      <protection locked="0"/>
    </xf>
    <xf numFmtId="0" fontId="6" fillId="6" borderId="0" xfId="9" applyFont="1" applyFill="1" applyAlignment="1" applyProtection="1">
      <alignment horizontal="center" vertical="center"/>
      <protection locked="0"/>
    </xf>
    <xf numFmtId="0" fontId="6" fillId="6" borderId="0" xfId="9" applyFont="1" applyFill="1" applyAlignment="1" applyProtection="1">
      <alignment horizontal="right" vertical="center"/>
      <protection locked="0"/>
    </xf>
    <xf numFmtId="0" fontId="6" fillId="6" borderId="15" xfId="9" applyFont="1" applyFill="1" applyBorder="1" applyAlignment="1" applyProtection="1">
      <alignment horizontal="left" vertical="center"/>
      <protection locked="0"/>
    </xf>
    <xf numFmtId="0" fontId="6" fillId="6" borderId="16" xfId="9" applyFont="1" applyFill="1" applyBorder="1" applyAlignment="1" applyProtection="1">
      <alignment horizontal="left" vertical="center"/>
      <protection locked="0"/>
    </xf>
    <xf numFmtId="0" fontId="6" fillId="6" borderId="16" xfId="9" applyFont="1" applyFill="1" applyBorder="1" applyAlignment="1" applyProtection="1">
      <alignment horizontal="center" vertical="center"/>
      <protection locked="0"/>
    </xf>
    <xf numFmtId="0" fontId="6" fillId="6" borderId="16" xfId="9" applyFont="1" applyFill="1" applyBorder="1" applyAlignment="1" applyProtection="1">
      <alignment horizontal="right" vertical="center"/>
      <protection locked="0"/>
    </xf>
    <xf numFmtId="0" fontId="6" fillId="6" borderId="16" xfId="9" applyFont="1" applyFill="1" applyBorder="1" applyAlignment="1" applyProtection="1">
      <alignment vertical="center" wrapText="1"/>
      <protection locked="0"/>
    </xf>
    <xf numFmtId="0" fontId="1" fillId="0" borderId="0" xfId="9" applyFont="1" applyAlignment="1" applyProtection="1">
      <alignment vertical="center"/>
      <protection locked="0"/>
    </xf>
    <xf numFmtId="0" fontId="1" fillId="0" borderId="0" xfId="9" applyFont="1" applyAlignment="1" applyProtection="1">
      <alignment horizontal="left" vertical="top"/>
      <protection locked="0"/>
    </xf>
    <xf numFmtId="0" fontId="30" fillId="16" borderId="18" xfId="9" applyFont="1" applyFill="1" applyBorder="1" applyAlignment="1" applyProtection="1">
      <alignment vertical="center"/>
      <protection locked="0"/>
    </xf>
    <xf numFmtId="0" fontId="1" fillId="0" borderId="0" xfId="9" applyFont="1" applyAlignment="1" applyProtection="1">
      <alignment horizontal="left" vertical="center"/>
      <protection locked="0"/>
    </xf>
    <xf numFmtId="0" fontId="1" fillId="0" borderId="9" xfId="9" applyFont="1" applyBorder="1" applyAlignment="1" applyProtection="1">
      <alignment horizontal="center" vertical="center"/>
      <protection locked="0"/>
    </xf>
    <xf numFmtId="0" fontId="39" fillId="12" borderId="9" xfId="0" applyFont="1" applyFill="1" applyBorder="1" applyAlignment="1" applyProtection="1">
      <alignment horizontal="center" vertical="center"/>
      <protection hidden="1"/>
    </xf>
    <xf numFmtId="0" fontId="41" fillId="13" borderId="9" xfId="0" applyFont="1" applyFill="1" applyBorder="1" applyAlignment="1" applyProtection="1">
      <alignment horizontal="center" vertical="center"/>
      <protection hidden="1"/>
    </xf>
    <xf numFmtId="0" fontId="40" fillId="0" borderId="9" xfId="0" applyFont="1" applyBorder="1" applyAlignment="1" applyProtection="1">
      <alignment horizontal="center" vertical="center"/>
      <protection hidden="1"/>
    </xf>
    <xf numFmtId="0" fontId="21" fillId="0" borderId="0" xfId="0" applyFont="1" applyAlignment="1">
      <alignment vertical="center"/>
    </xf>
    <xf numFmtId="0" fontId="33" fillId="11" borderId="22" xfId="0" applyFont="1" applyFill="1" applyBorder="1" applyAlignment="1" applyProtection="1">
      <alignment horizontal="center" vertical="center"/>
      <protection locked="0"/>
    </xf>
    <xf numFmtId="14" fontId="33" fillId="11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33" fillId="19" borderId="23" xfId="0" applyFont="1" applyFill="1" applyBorder="1" applyAlignment="1" applyProtection="1">
      <alignment horizontal="left" vertical="center"/>
      <protection hidden="1"/>
    </xf>
    <xf numFmtId="0" fontId="33" fillId="19" borderId="23" xfId="0" applyFont="1" applyFill="1" applyBorder="1" applyAlignment="1" applyProtection="1">
      <alignment horizontal="left" vertical="center" wrapText="1"/>
      <protection hidden="1"/>
    </xf>
    <xf numFmtId="0" fontId="33" fillId="19" borderId="24" xfId="0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Protection="1">
      <protection hidden="1"/>
    </xf>
    <xf numFmtId="14" fontId="40" fillId="0" borderId="9" xfId="0" applyNumberFormat="1" applyFont="1" applyBorder="1" applyAlignment="1" applyProtection="1">
      <alignment horizontal="center" vertical="center"/>
      <protection hidden="1"/>
    </xf>
    <xf numFmtId="166" fontId="33" fillId="0" borderId="9" xfId="0" applyNumberFormat="1" applyFont="1" applyBorder="1" applyAlignment="1" applyProtection="1">
      <alignment horizontal="center"/>
      <protection hidden="1"/>
    </xf>
    <xf numFmtId="0" fontId="33" fillId="0" borderId="9" xfId="0" applyFont="1" applyBorder="1" applyProtection="1">
      <protection hidden="1"/>
    </xf>
    <xf numFmtId="167" fontId="33" fillId="0" borderId="48" xfId="0" applyNumberFormat="1" applyFont="1" applyBorder="1" applyAlignment="1" applyProtection="1">
      <alignment horizontal="center"/>
      <protection hidden="1"/>
    </xf>
    <xf numFmtId="0" fontId="33" fillId="0" borderId="48" xfId="0" applyFont="1" applyBorder="1" applyAlignment="1" applyProtection="1">
      <alignment horizontal="center"/>
      <protection hidden="1"/>
    </xf>
    <xf numFmtId="0" fontId="33" fillId="0" borderId="0" xfId="0" applyFont="1" applyProtection="1">
      <protection locked="0"/>
    </xf>
    <xf numFmtId="0" fontId="47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9" xfId="6" applyFont="1" applyBorder="1" applyProtection="1">
      <protection locked="0"/>
    </xf>
    <xf numFmtId="14" fontId="4" fillId="0" borderId="9" xfId="6" applyNumberFormat="1" applyFont="1" applyBorder="1" applyProtection="1">
      <protection locked="0"/>
    </xf>
    <xf numFmtId="0" fontId="32" fillId="14" borderId="9" xfId="6" applyFont="1" applyFill="1" applyBorder="1" applyAlignment="1" applyProtection="1">
      <alignment horizontal="center" vertical="center" wrapText="1"/>
      <protection locked="0"/>
    </xf>
    <xf numFmtId="0" fontId="4" fillId="6" borderId="16" xfId="9" applyFont="1" applyFill="1" applyBorder="1" applyAlignment="1" applyProtection="1">
      <alignment vertical="center"/>
      <protection locked="0"/>
    </xf>
    <xf numFmtId="0" fontId="1" fillId="16" borderId="0" xfId="9" applyFont="1" applyFill="1" applyAlignment="1" applyProtection="1">
      <alignment vertical="center"/>
      <protection locked="0"/>
    </xf>
    <xf numFmtId="0" fontId="1" fillId="16" borderId="21" xfId="9" applyFont="1" applyFill="1" applyBorder="1" applyAlignment="1" applyProtection="1">
      <alignment horizontal="center" vertical="center"/>
      <protection locked="0"/>
    </xf>
    <xf numFmtId="0" fontId="1" fillId="10" borderId="0" xfId="9" applyFont="1" applyFill="1" applyAlignment="1" applyProtection="1">
      <alignment vertical="center"/>
      <protection locked="0"/>
    </xf>
    <xf numFmtId="0" fontId="1" fillId="10" borderId="21" xfId="9" applyFont="1" applyFill="1" applyBorder="1" applyAlignment="1" applyProtection="1">
      <alignment horizontal="center" vertical="center"/>
      <protection locked="0"/>
    </xf>
    <xf numFmtId="0" fontId="30" fillId="10" borderId="18" xfId="9" applyFont="1" applyFill="1" applyBorder="1" applyAlignment="1" applyProtection="1">
      <alignment vertical="center" wrapText="1"/>
      <protection locked="0"/>
    </xf>
    <xf numFmtId="0" fontId="30" fillId="10" borderId="18" xfId="9" applyFont="1" applyFill="1" applyBorder="1" applyAlignment="1" applyProtection="1">
      <alignment vertical="center"/>
      <protection locked="0"/>
    </xf>
    <xf numFmtId="0" fontId="1" fillId="10" borderId="13" xfId="9" applyFont="1" applyFill="1" applyBorder="1" applyAlignment="1" applyProtection="1">
      <alignment vertical="center"/>
      <protection locked="0"/>
    </xf>
    <xf numFmtId="0" fontId="1" fillId="10" borderId="34" xfId="9" applyFont="1" applyFill="1" applyBorder="1" applyAlignment="1" applyProtection="1">
      <alignment horizontal="center" vertical="center"/>
      <protection locked="0"/>
    </xf>
    <xf numFmtId="0" fontId="30" fillId="10" borderId="35" xfId="9" applyFont="1" applyFill="1" applyBorder="1" applyAlignment="1" applyProtection="1">
      <alignment vertical="center"/>
      <protection locked="0"/>
    </xf>
    <xf numFmtId="0" fontId="1" fillId="0" borderId="14" xfId="9" applyFont="1" applyBorder="1" applyAlignment="1" applyProtection="1">
      <alignment vertical="center"/>
      <protection locked="0"/>
    </xf>
    <xf numFmtId="0" fontId="1" fillId="0" borderId="20" xfId="9" applyFont="1" applyBorder="1" applyAlignment="1" applyProtection="1">
      <alignment vertical="center"/>
      <protection locked="0"/>
    </xf>
    <xf numFmtId="0" fontId="1" fillId="0" borderId="8" xfId="9" applyFont="1" applyBorder="1" applyAlignment="1" applyProtection="1">
      <alignment vertical="center"/>
      <protection locked="0"/>
    </xf>
    <xf numFmtId="0" fontId="48" fillId="0" borderId="9" xfId="9" applyFont="1" applyBorder="1" applyAlignment="1" applyProtection="1">
      <alignment horizontal="center" vertical="center"/>
      <protection locked="0"/>
    </xf>
    <xf numFmtId="0" fontId="49" fillId="0" borderId="9" xfId="9" applyFont="1" applyBorder="1" applyAlignment="1" applyProtection="1">
      <alignment horizontal="center" vertical="center"/>
      <protection locked="0"/>
    </xf>
    <xf numFmtId="0" fontId="1" fillId="0" borderId="49" xfId="9" applyFont="1" applyBorder="1" applyAlignment="1" applyProtection="1">
      <alignment vertical="center"/>
      <protection locked="0"/>
    </xf>
    <xf numFmtId="0" fontId="1" fillId="0" borderId="44" xfId="9" applyFont="1" applyBorder="1" applyAlignment="1" applyProtection="1">
      <alignment vertical="center"/>
      <protection locked="0"/>
    </xf>
    <xf numFmtId="0" fontId="50" fillId="0" borderId="9" xfId="9" applyFont="1" applyBorder="1" applyAlignment="1" applyProtection="1">
      <alignment horizontal="center" vertical="center"/>
      <protection locked="0"/>
    </xf>
    <xf numFmtId="0" fontId="51" fillId="0" borderId="9" xfId="9" applyFont="1" applyBorder="1" applyAlignment="1" applyProtection="1">
      <alignment horizontal="center" vertical="center"/>
      <protection locked="0"/>
    </xf>
    <xf numFmtId="0" fontId="1" fillId="0" borderId="36" xfId="9" applyFont="1" applyBorder="1" applyAlignment="1" applyProtection="1">
      <alignment vertical="center"/>
      <protection locked="0"/>
    </xf>
    <xf numFmtId="0" fontId="1" fillId="0" borderId="37" xfId="9" applyFont="1" applyBorder="1" applyAlignment="1" applyProtection="1">
      <alignment vertical="center"/>
      <protection locked="0"/>
    </xf>
    <xf numFmtId="0" fontId="1" fillId="0" borderId="50" xfId="9" applyFont="1" applyBorder="1" applyAlignment="1" applyProtection="1">
      <alignment vertical="center"/>
      <protection locked="0"/>
    </xf>
    <xf numFmtId="0" fontId="50" fillId="0" borderId="38" xfId="9" applyFont="1" applyBorder="1" applyAlignment="1" applyProtection="1">
      <alignment horizontal="center" vertical="center"/>
      <protection locked="0"/>
    </xf>
    <xf numFmtId="0" fontId="51" fillId="0" borderId="38" xfId="9" applyFont="1" applyBorder="1" applyAlignment="1" applyProtection="1">
      <alignment horizontal="center" vertical="center"/>
      <protection locked="0"/>
    </xf>
    <xf numFmtId="0" fontId="1" fillId="0" borderId="39" xfId="9" applyFont="1" applyBorder="1" applyAlignment="1" applyProtection="1">
      <alignment vertical="center"/>
      <protection locked="0"/>
    </xf>
    <xf numFmtId="0" fontId="1" fillId="0" borderId="18" xfId="9" applyFont="1" applyBorder="1" applyAlignment="1" applyProtection="1">
      <alignment vertical="center"/>
      <protection locked="0"/>
    </xf>
    <xf numFmtId="0" fontId="1" fillId="0" borderId="40" xfId="9" applyFont="1" applyBorder="1" applyAlignment="1" applyProtection="1">
      <alignment vertical="center"/>
      <protection locked="0"/>
    </xf>
    <xf numFmtId="0" fontId="1" fillId="0" borderId="41" xfId="9" applyFont="1" applyBorder="1" applyAlignment="1" applyProtection="1">
      <alignment vertical="center"/>
      <protection locked="0"/>
    </xf>
    <xf numFmtId="0" fontId="1" fillId="0" borderId="42" xfId="9" applyFont="1" applyBorder="1" applyAlignment="1" applyProtection="1">
      <alignment vertical="center"/>
      <protection locked="0"/>
    </xf>
    <xf numFmtId="0" fontId="1" fillId="0" borderId="15" xfId="9" applyFont="1" applyBorder="1" applyAlignment="1" applyProtection="1">
      <alignment vertical="center"/>
      <protection locked="0"/>
    </xf>
    <xf numFmtId="0" fontId="1" fillId="0" borderId="16" xfId="9" applyFont="1" applyBorder="1" applyAlignment="1" applyProtection="1">
      <alignment vertical="center"/>
      <protection locked="0"/>
    </xf>
    <xf numFmtId="0" fontId="1" fillId="0" borderId="17" xfId="9" applyFont="1" applyBorder="1" applyAlignment="1" applyProtection="1">
      <alignment vertical="center"/>
      <protection locked="0"/>
    </xf>
    <xf numFmtId="0" fontId="15" fillId="0" borderId="0" xfId="9" applyFont="1" applyAlignment="1" applyProtection="1">
      <alignment vertical="center"/>
      <protection locked="0"/>
    </xf>
    <xf numFmtId="0" fontId="15" fillId="0" borderId="16" xfId="9" applyFont="1" applyBorder="1" applyAlignment="1" applyProtection="1">
      <alignment vertical="center"/>
      <protection locked="0"/>
    </xf>
    <xf numFmtId="0" fontId="2" fillId="7" borderId="29" xfId="9" applyFont="1" applyFill="1" applyBorder="1" applyAlignment="1" applyProtection="1">
      <alignment horizontal="left" vertical="center"/>
      <protection locked="0"/>
    </xf>
    <xf numFmtId="0" fontId="1" fillId="7" borderId="30" xfId="9" applyFont="1" applyFill="1" applyBorder="1" applyAlignment="1" applyProtection="1">
      <alignment horizontal="left" vertical="center"/>
      <protection locked="0"/>
    </xf>
    <xf numFmtId="0" fontId="1" fillId="0" borderId="10" xfId="9" applyFont="1" applyBorder="1" applyAlignment="1" applyProtection="1">
      <alignment vertical="center"/>
      <protection locked="0"/>
    </xf>
    <xf numFmtId="14" fontId="1" fillId="0" borderId="23" xfId="9" applyNumberFormat="1" applyFont="1" applyBorder="1" applyAlignment="1" applyProtection="1">
      <alignment horizontal="center" vertical="center"/>
      <protection locked="0"/>
    </xf>
    <xf numFmtId="14" fontId="1" fillId="0" borderId="9" xfId="9" applyNumberFormat="1" applyFont="1" applyBorder="1" applyAlignment="1" applyProtection="1">
      <alignment horizontal="center" vertical="center"/>
      <protection locked="0"/>
    </xf>
    <xf numFmtId="0" fontId="1" fillId="7" borderId="31" xfId="9" applyFont="1" applyFill="1" applyBorder="1" applyAlignment="1" applyProtection="1">
      <alignment horizontal="left" vertical="center"/>
      <protection locked="0"/>
    </xf>
    <xf numFmtId="0" fontId="1" fillId="0" borderId="22" xfId="9" applyFont="1" applyBorder="1" applyAlignment="1" applyProtection="1">
      <alignment horizontal="center" vertical="center"/>
      <protection locked="0"/>
    </xf>
    <xf numFmtId="14" fontId="1" fillId="0" borderId="24" xfId="9" applyNumberFormat="1" applyFont="1" applyBorder="1" applyAlignment="1" applyProtection="1">
      <alignment horizontal="center" vertical="center"/>
      <protection locked="0"/>
    </xf>
    <xf numFmtId="14" fontId="1" fillId="0" borderId="25" xfId="9" applyNumberFormat="1" applyFont="1" applyBorder="1" applyAlignment="1" applyProtection="1">
      <alignment horizontal="center" vertical="center"/>
      <protection locked="0"/>
    </xf>
    <xf numFmtId="0" fontId="1" fillId="0" borderId="25" xfId="9" applyFont="1" applyBorder="1" applyAlignment="1" applyProtection="1">
      <alignment horizontal="center" vertical="center"/>
      <protection locked="0"/>
    </xf>
    <xf numFmtId="0" fontId="1" fillId="0" borderId="26" xfId="9" applyFont="1" applyBorder="1" applyAlignment="1" applyProtection="1">
      <alignment horizontal="center" vertical="center"/>
      <protection locked="0"/>
    </xf>
    <xf numFmtId="0" fontId="1" fillId="0" borderId="6" xfId="9" applyFont="1" applyBorder="1" applyAlignment="1" applyProtection="1">
      <alignment vertical="center"/>
      <protection locked="0"/>
    </xf>
    <xf numFmtId="0" fontId="1" fillId="0" borderId="51" xfId="9" applyFont="1" applyBorder="1" applyAlignment="1" applyProtection="1">
      <alignment vertical="center"/>
      <protection locked="0"/>
    </xf>
    <xf numFmtId="0" fontId="1" fillId="0" borderId="7" xfId="9" applyFont="1" applyBorder="1" applyAlignment="1" applyProtection="1">
      <alignment vertical="center"/>
      <protection locked="0"/>
    </xf>
    <xf numFmtId="14" fontId="4" fillId="11" borderId="9" xfId="6" applyNumberFormat="1" applyFont="1" applyFill="1" applyBorder="1" applyProtection="1">
      <protection locked="0"/>
    </xf>
    <xf numFmtId="0" fontId="5" fillId="19" borderId="23" xfId="0" applyFont="1" applyFill="1" applyBorder="1" applyAlignment="1" applyProtection="1">
      <alignment vertical="center" wrapText="1"/>
      <protection hidden="1"/>
    </xf>
    <xf numFmtId="0" fontId="5" fillId="19" borderId="23" xfId="0" applyFont="1" applyFill="1" applyBorder="1" applyAlignment="1" applyProtection="1">
      <alignment horizontal="left" vertical="center" wrapText="1"/>
      <protection hidden="1"/>
    </xf>
    <xf numFmtId="0" fontId="6" fillId="0" borderId="11" xfId="6" applyFont="1" applyBorder="1" applyAlignment="1" applyProtection="1">
      <alignment vertical="center" wrapText="1"/>
      <protection hidden="1"/>
    </xf>
    <xf numFmtId="0" fontId="6" fillId="0" borderId="2" xfId="6" applyFont="1" applyBorder="1" applyAlignment="1" applyProtection="1">
      <alignment vertical="center" wrapText="1"/>
      <protection hidden="1"/>
    </xf>
    <xf numFmtId="0" fontId="26" fillId="0" borderId="1" xfId="6" applyFont="1" applyBorder="1" applyAlignment="1" applyProtection="1">
      <alignment vertical="center" wrapText="1"/>
      <protection hidden="1"/>
    </xf>
    <xf numFmtId="0" fontId="6" fillId="0" borderId="0" xfId="6" applyFont="1" applyAlignment="1" applyProtection="1">
      <alignment vertical="center" wrapText="1"/>
      <protection hidden="1"/>
    </xf>
    <xf numFmtId="0" fontId="3" fillId="0" borderId="0" xfId="6" applyProtection="1">
      <protection hidden="1"/>
    </xf>
    <xf numFmtId="0" fontId="12" fillId="0" borderId="0" xfId="6" applyFont="1" applyAlignment="1" applyProtection="1">
      <alignment vertical="center" wrapText="1"/>
      <protection hidden="1"/>
    </xf>
    <xf numFmtId="0" fontId="12" fillId="0" borderId="1" xfId="6" applyFont="1" applyBorder="1" applyAlignment="1" applyProtection="1">
      <alignment vertical="center" wrapText="1"/>
      <protection hidden="1"/>
    </xf>
    <xf numFmtId="0" fontId="6" fillId="0" borderId="0" xfId="6" applyFont="1" applyAlignment="1" applyProtection="1">
      <alignment horizontal="center" vertical="center" wrapText="1"/>
      <protection hidden="1"/>
    </xf>
    <xf numFmtId="0" fontId="12" fillId="0" borderId="4" xfId="6" applyFont="1" applyBorder="1" applyAlignment="1" applyProtection="1">
      <alignment vertical="center" wrapText="1"/>
      <protection hidden="1"/>
    </xf>
    <xf numFmtId="0" fontId="12" fillId="0" borderId="13" xfId="6" applyFont="1" applyBorder="1" applyAlignment="1" applyProtection="1">
      <alignment vertical="center" wrapText="1"/>
      <protection hidden="1"/>
    </xf>
    <xf numFmtId="0" fontId="6" fillId="0" borderId="13" xfId="6" applyFont="1" applyBorder="1" applyAlignment="1" applyProtection="1">
      <alignment vertical="center" wrapText="1"/>
      <protection hidden="1"/>
    </xf>
    <xf numFmtId="0" fontId="40" fillId="0" borderId="21" xfId="0" applyFont="1" applyBorder="1" applyProtection="1">
      <protection hidden="1"/>
    </xf>
    <xf numFmtId="0" fontId="40" fillId="0" borderId="9" xfId="0" applyFont="1" applyBorder="1" applyProtection="1">
      <protection hidden="1"/>
    </xf>
    <xf numFmtId="0" fontId="33" fillId="14" borderId="0" xfId="0" applyFont="1" applyFill="1" applyProtection="1">
      <protection hidden="1"/>
    </xf>
    <xf numFmtId="0" fontId="7" fillId="5" borderId="9" xfId="6" applyFont="1" applyFill="1" applyBorder="1" applyAlignment="1" applyProtection="1">
      <alignment horizontal="center" vertical="center" wrapText="1"/>
      <protection hidden="1"/>
    </xf>
    <xf numFmtId="0" fontId="3" fillId="0" borderId="0" xfId="6" applyProtection="1">
      <protection locked="0"/>
    </xf>
    <xf numFmtId="14" fontId="45" fillId="11" borderId="22" xfId="10" quotePrefix="1" applyNumberFormat="1" applyFont="1" applyFill="1" applyBorder="1" applyAlignment="1" applyProtection="1">
      <alignment horizontal="center" vertical="center"/>
      <protection hidden="1"/>
    </xf>
    <xf numFmtId="14" fontId="45" fillId="11" borderId="22" xfId="10" applyNumberFormat="1" applyFont="1" applyFill="1" applyBorder="1" applyAlignment="1" applyProtection="1">
      <alignment horizontal="center" vertical="center"/>
      <protection hidden="1"/>
    </xf>
    <xf numFmtId="14" fontId="45" fillId="11" borderId="26" xfId="10" quotePrefix="1" applyNumberFormat="1" applyFont="1" applyFill="1" applyBorder="1" applyAlignment="1" applyProtection="1">
      <alignment horizontal="center" vertical="center"/>
      <protection hidden="1"/>
    </xf>
    <xf numFmtId="0" fontId="3" fillId="0" borderId="1" xfId="6" applyBorder="1" applyProtection="1">
      <protection hidden="1"/>
    </xf>
    <xf numFmtId="0" fontId="4" fillId="0" borderId="0" xfId="6" applyFont="1" applyAlignment="1" applyProtection="1">
      <alignment horizontal="center"/>
      <protection hidden="1"/>
    </xf>
    <xf numFmtId="0" fontId="4" fillId="0" borderId="11" xfId="6" applyFont="1" applyBorder="1" applyProtection="1">
      <protection locked="0"/>
    </xf>
    <xf numFmtId="0" fontId="1" fillId="0" borderId="2" xfId="6" applyFont="1" applyBorder="1" applyProtection="1">
      <protection locked="0"/>
    </xf>
    <xf numFmtId="0" fontId="1" fillId="0" borderId="12" xfId="6" applyFont="1" applyBorder="1" applyProtection="1">
      <protection locked="0"/>
    </xf>
    <xf numFmtId="0" fontId="4" fillId="0" borderId="4" xfId="6" applyFont="1" applyBorder="1" applyProtection="1">
      <protection locked="0"/>
    </xf>
    <xf numFmtId="0" fontId="1" fillId="0" borderId="5" xfId="6" applyFont="1" applyBorder="1" applyProtection="1">
      <protection locked="0"/>
    </xf>
    <xf numFmtId="0" fontId="4" fillId="0" borderId="13" xfId="6" applyFont="1" applyBorder="1" applyProtection="1">
      <protection locked="0"/>
    </xf>
    <xf numFmtId="0" fontId="6" fillId="0" borderId="13" xfId="6" applyFont="1" applyBorder="1" applyProtection="1">
      <protection locked="0"/>
    </xf>
    <xf numFmtId="0" fontId="4" fillId="0" borderId="2" xfId="6" applyFont="1" applyBorder="1" applyProtection="1">
      <protection locked="0"/>
    </xf>
    <xf numFmtId="0" fontId="6" fillId="0" borderId="2" xfId="6" applyFont="1" applyBorder="1" applyProtection="1">
      <protection locked="0"/>
    </xf>
    <xf numFmtId="0" fontId="6" fillId="0" borderId="13" xfId="6" applyFont="1" applyBorder="1" applyAlignment="1" applyProtection="1">
      <alignment vertical="top" wrapText="1"/>
      <protection locked="0"/>
    </xf>
    <xf numFmtId="0" fontId="6" fillId="6" borderId="0" xfId="9" applyFont="1" applyFill="1" applyAlignment="1" applyProtection="1">
      <alignment horizontal="left" vertical="center"/>
      <protection locked="0"/>
    </xf>
    <xf numFmtId="0" fontId="15" fillId="0" borderId="0" xfId="9" applyFont="1" applyAlignment="1" applyProtection="1">
      <alignment horizontal="center" vertical="center"/>
      <protection locked="0"/>
    </xf>
    <xf numFmtId="0" fontId="15" fillId="6" borderId="31" xfId="9" applyFont="1" applyFill="1" applyBorder="1" applyAlignment="1" applyProtection="1">
      <alignment horizontal="center" vertical="center"/>
      <protection locked="0"/>
    </xf>
    <xf numFmtId="0" fontId="6" fillId="6" borderId="18" xfId="9" applyFont="1" applyFill="1" applyBorder="1" applyAlignment="1" applyProtection="1">
      <alignment horizontal="left" vertical="center"/>
      <protection locked="0"/>
    </xf>
    <xf numFmtId="0" fontId="6" fillId="6" borderId="17" xfId="9" applyFont="1" applyFill="1" applyBorder="1" applyAlignment="1" applyProtection="1">
      <alignment vertical="center" wrapText="1"/>
      <protection locked="0"/>
    </xf>
    <xf numFmtId="0" fontId="20" fillId="8" borderId="54" xfId="9" applyFont="1" applyFill="1" applyBorder="1" applyAlignment="1" applyProtection="1">
      <alignment horizontal="center" vertical="center"/>
      <protection locked="0"/>
    </xf>
    <xf numFmtId="0" fontId="20" fillId="9" borderId="54" xfId="9" applyFont="1" applyFill="1" applyBorder="1" applyAlignment="1" applyProtection="1">
      <alignment horizontal="center" vertical="center"/>
      <protection locked="0"/>
    </xf>
    <xf numFmtId="0" fontId="1" fillId="0" borderId="31" xfId="9" applyFont="1" applyBorder="1" applyAlignment="1" applyProtection="1">
      <alignment horizontal="center" vertical="center"/>
      <protection locked="0"/>
    </xf>
    <xf numFmtId="0" fontId="1" fillId="16" borderId="11" xfId="9" applyFont="1" applyFill="1" applyBorder="1" applyAlignment="1" applyProtection="1">
      <alignment vertical="center"/>
      <protection locked="0"/>
    </xf>
    <xf numFmtId="0" fontId="1" fillId="16" borderId="2" xfId="9" applyFont="1" applyFill="1" applyBorder="1" applyAlignment="1" applyProtection="1">
      <alignment vertical="center"/>
      <protection locked="0"/>
    </xf>
    <xf numFmtId="0" fontId="1" fillId="16" borderId="19" xfId="9" applyFont="1" applyFill="1" applyBorder="1" applyAlignment="1" applyProtection="1">
      <alignment horizontal="center" vertical="center"/>
      <protection locked="0"/>
    </xf>
    <xf numFmtId="0" fontId="1" fillId="16" borderId="1" xfId="9" applyFont="1" applyFill="1" applyBorder="1" applyAlignment="1" applyProtection="1">
      <alignment vertical="center"/>
      <protection locked="0"/>
    </xf>
    <xf numFmtId="0" fontId="1" fillId="16" borderId="4" xfId="9" applyFont="1" applyFill="1" applyBorder="1" applyAlignment="1" applyProtection="1">
      <alignment vertical="center"/>
      <protection locked="0"/>
    </xf>
    <xf numFmtId="0" fontId="1" fillId="16" borderId="13" xfId="9" applyFont="1" applyFill="1" applyBorder="1" applyAlignment="1" applyProtection="1">
      <alignment vertical="center"/>
      <protection locked="0"/>
    </xf>
    <xf numFmtId="0" fontId="1" fillId="16" borderId="34" xfId="9" applyFont="1" applyFill="1" applyBorder="1" applyAlignment="1" applyProtection="1">
      <alignment horizontal="center" vertical="center"/>
      <protection locked="0"/>
    </xf>
    <xf numFmtId="0" fontId="30" fillId="16" borderId="57" xfId="9" applyFont="1" applyFill="1" applyBorder="1" applyAlignment="1" applyProtection="1">
      <alignment vertical="center"/>
      <protection locked="0"/>
    </xf>
    <xf numFmtId="0" fontId="30" fillId="16" borderId="35" xfId="9" applyFont="1" applyFill="1" applyBorder="1" applyAlignment="1" applyProtection="1">
      <alignment vertical="center"/>
      <protection locked="0"/>
    </xf>
    <xf numFmtId="0" fontId="52" fillId="0" borderId="16" xfId="9" applyFont="1" applyBorder="1" applyAlignment="1" applyProtection="1">
      <alignment horizontal="center" vertical="center"/>
      <protection locked="0"/>
    </xf>
    <xf numFmtId="0" fontId="53" fillId="0" borderId="16" xfId="9" applyFont="1" applyBorder="1" applyAlignment="1" applyProtection="1">
      <alignment horizontal="center" vertical="center"/>
      <protection locked="0"/>
    </xf>
    <xf numFmtId="0" fontId="14" fillId="0" borderId="0" xfId="9" applyFont="1" applyAlignment="1" applyProtection="1">
      <alignment horizontal="center" vertical="center"/>
      <protection locked="0"/>
    </xf>
    <xf numFmtId="0" fontId="17" fillId="0" borderId="0" xfId="9" applyFont="1" applyAlignment="1" applyProtection="1">
      <alignment horizontal="center" vertical="center"/>
      <protection locked="0"/>
    </xf>
    <xf numFmtId="0" fontId="19" fillId="0" borderId="0" xfId="9" applyFont="1" applyAlignment="1" applyProtection="1">
      <alignment vertical="center"/>
      <protection locked="0"/>
    </xf>
    <xf numFmtId="0" fontId="16" fillId="0" borderId="0" xfId="9" applyFont="1" applyAlignment="1" applyProtection="1">
      <alignment vertical="center"/>
      <protection locked="0"/>
    </xf>
    <xf numFmtId="14" fontId="4" fillId="0" borderId="9" xfId="6" applyNumberFormat="1" applyFont="1" applyBorder="1" applyProtection="1">
      <protection hidden="1"/>
    </xf>
    <xf numFmtId="0" fontId="6" fillId="0" borderId="2" xfId="6" applyFont="1" applyBorder="1" applyAlignment="1" applyProtection="1">
      <alignment vertical="top" wrapText="1"/>
      <protection locked="0"/>
    </xf>
    <xf numFmtId="0" fontId="10" fillId="0" borderId="2" xfId="6" applyFont="1" applyBorder="1" applyAlignment="1" applyProtection="1">
      <alignment vertical="top" wrapText="1"/>
      <protection locked="0"/>
    </xf>
    <xf numFmtId="0" fontId="10" fillId="0" borderId="12" xfId="6" applyFont="1" applyBorder="1" applyAlignment="1" applyProtection="1">
      <alignment vertical="top" wrapText="1"/>
      <protection locked="0"/>
    </xf>
    <xf numFmtId="0" fontId="37" fillId="0" borderId="13" xfId="6" applyFont="1" applyBorder="1" applyAlignment="1" applyProtection="1">
      <alignment horizontal="left"/>
      <protection hidden="1"/>
    </xf>
    <xf numFmtId="0" fontId="3" fillId="0" borderId="2" xfId="6" applyBorder="1" applyProtection="1">
      <protection locked="0"/>
    </xf>
    <xf numFmtId="0" fontId="3" fillId="0" borderId="13" xfId="6" applyBorder="1" applyProtection="1">
      <protection locked="0"/>
    </xf>
    <xf numFmtId="0" fontId="3" fillId="0" borderId="4" xfId="6" applyBorder="1" applyProtection="1">
      <protection locked="0"/>
    </xf>
    <xf numFmtId="0" fontId="3" fillId="0" borderId="5" xfId="6" applyBorder="1" applyProtection="1">
      <protection locked="0"/>
    </xf>
    <xf numFmtId="1" fontId="4" fillId="0" borderId="9" xfId="6" applyNumberFormat="1" applyFont="1" applyBorder="1" applyAlignment="1" applyProtection="1">
      <alignment horizontal="center"/>
      <protection hidden="1"/>
    </xf>
    <xf numFmtId="168" fontId="4" fillId="0" borderId="9" xfId="11" applyNumberFormat="1" applyFont="1" applyFill="1" applyBorder="1" applyAlignment="1" applyProtection="1">
      <alignment horizontal="center"/>
      <protection hidden="1"/>
    </xf>
    <xf numFmtId="0" fontId="35" fillId="17" borderId="9" xfId="6" applyFont="1" applyFill="1" applyBorder="1" applyProtection="1">
      <protection hidden="1"/>
    </xf>
    <xf numFmtId="165" fontId="0" fillId="0" borderId="0" xfId="0" applyNumberFormat="1"/>
    <xf numFmtId="0" fontId="3" fillId="0" borderId="3" xfId="6" applyBorder="1" applyProtection="1">
      <protection hidden="1"/>
    </xf>
    <xf numFmtId="0" fontId="3" fillId="0" borderId="13" xfId="6" applyBorder="1" applyProtection="1">
      <protection hidden="1"/>
    </xf>
    <xf numFmtId="0" fontId="3" fillId="0" borderId="5" xfId="6" applyBorder="1" applyProtection="1">
      <protection hidden="1"/>
    </xf>
    <xf numFmtId="0" fontId="40" fillId="11" borderId="9" xfId="0" applyFont="1" applyFill="1" applyBorder="1" applyAlignment="1" applyProtection="1">
      <alignment horizontal="center" vertical="center"/>
      <protection locked="0"/>
    </xf>
    <xf numFmtId="0" fontId="56" fillId="12" borderId="9" xfId="0" applyFont="1" applyFill="1" applyBorder="1" applyAlignment="1" applyProtection="1">
      <alignment horizontal="center" vertical="center" wrapText="1"/>
      <protection hidden="1"/>
    </xf>
    <xf numFmtId="14" fontId="1" fillId="0" borderId="9" xfId="9" applyNumberFormat="1" applyFont="1" applyBorder="1" applyAlignment="1" applyProtection="1">
      <alignment horizontal="center" vertical="center"/>
      <protection hidden="1"/>
    </xf>
    <xf numFmtId="0" fontId="35" fillId="17" borderId="9" xfId="6" applyFont="1" applyFill="1" applyBorder="1" applyAlignment="1" applyProtection="1">
      <alignment vertical="top"/>
      <protection hidden="1"/>
    </xf>
    <xf numFmtId="9" fontId="4" fillId="0" borderId="10" xfId="12" applyFont="1" applyBorder="1" applyAlignment="1" applyProtection="1">
      <alignment vertical="top"/>
      <protection hidden="1"/>
    </xf>
    <xf numFmtId="168" fontId="4" fillId="0" borderId="19" xfId="11" applyNumberFormat="1" applyFont="1" applyFill="1" applyBorder="1" applyAlignment="1" applyProtection="1">
      <alignment horizontal="center"/>
      <protection hidden="1"/>
    </xf>
    <xf numFmtId="0" fontId="5" fillId="24" borderId="24" xfId="0" applyFont="1" applyFill="1" applyBorder="1" applyAlignment="1" applyProtection="1">
      <alignment vertical="center" wrapText="1"/>
      <protection hidden="1"/>
    </xf>
    <xf numFmtId="0" fontId="55" fillId="22" borderId="10" xfId="10" applyFont="1" applyFill="1" applyBorder="1" applyAlignment="1" applyProtection="1">
      <alignment horizontal="center" vertical="center"/>
      <protection hidden="1"/>
    </xf>
    <xf numFmtId="0" fontId="55" fillId="22" borderId="20" xfId="10" applyFont="1" applyFill="1" applyBorder="1" applyAlignment="1" applyProtection="1">
      <alignment horizontal="center" vertical="center"/>
      <protection hidden="1"/>
    </xf>
    <xf numFmtId="0" fontId="55" fillId="22" borderId="8" xfId="10" applyFont="1" applyFill="1" applyBorder="1" applyAlignment="1" applyProtection="1">
      <alignment horizontal="center" vertical="center"/>
      <protection hidden="1"/>
    </xf>
    <xf numFmtId="0" fontId="54" fillId="21" borderId="11" xfId="0" applyFont="1" applyFill="1" applyBorder="1" applyAlignment="1">
      <alignment horizontal="center" vertical="center"/>
    </xf>
    <xf numFmtId="0" fontId="54" fillId="21" borderId="2" xfId="0" applyFont="1" applyFill="1" applyBorder="1" applyAlignment="1">
      <alignment horizontal="center" vertical="center"/>
    </xf>
    <xf numFmtId="0" fontId="54" fillId="21" borderId="12" xfId="0" applyFont="1" applyFill="1" applyBorder="1" applyAlignment="1">
      <alignment horizontal="center" vertical="center"/>
    </xf>
    <xf numFmtId="0" fontId="54" fillId="21" borderId="1" xfId="0" applyFont="1" applyFill="1" applyBorder="1" applyAlignment="1">
      <alignment horizontal="center" vertical="center"/>
    </xf>
    <xf numFmtId="0" fontId="54" fillId="21" borderId="0" xfId="0" applyFont="1" applyFill="1" applyAlignment="1">
      <alignment horizontal="center" vertical="center"/>
    </xf>
    <xf numFmtId="0" fontId="54" fillId="21" borderId="3" xfId="0" applyFont="1" applyFill="1" applyBorder="1" applyAlignment="1">
      <alignment horizontal="center" vertical="center"/>
    </xf>
    <xf numFmtId="0" fontId="54" fillId="21" borderId="4" xfId="0" applyFont="1" applyFill="1" applyBorder="1" applyAlignment="1">
      <alignment horizontal="center" vertical="center"/>
    </xf>
    <xf numFmtId="0" fontId="54" fillId="21" borderId="13" xfId="0" applyFont="1" applyFill="1" applyBorder="1" applyAlignment="1">
      <alignment horizontal="center" vertical="center"/>
    </xf>
    <xf numFmtId="0" fontId="54" fillId="21" borderId="5" xfId="0" applyFont="1" applyFill="1" applyBorder="1" applyAlignment="1">
      <alignment horizontal="center" vertical="center"/>
    </xf>
    <xf numFmtId="0" fontId="24" fillId="17" borderId="28" xfId="0" applyFont="1" applyFill="1" applyBorder="1" applyAlignment="1" applyProtection="1">
      <alignment horizontal="center"/>
      <protection hidden="1"/>
    </xf>
    <xf numFmtId="0" fontId="24" fillId="17" borderId="47" xfId="0" applyFont="1" applyFill="1" applyBorder="1" applyAlignment="1" applyProtection="1">
      <alignment horizontal="center"/>
      <protection hidden="1"/>
    </xf>
    <xf numFmtId="0" fontId="24" fillId="17" borderId="28" xfId="0" applyFont="1" applyFill="1" applyBorder="1" applyAlignment="1" applyProtection="1">
      <alignment horizontal="center" wrapText="1"/>
      <protection hidden="1"/>
    </xf>
    <xf numFmtId="0" fontId="34" fillId="15" borderId="29" xfId="0" applyFont="1" applyFill="1" applyBorder="1" applyAlignment="1" applyProtection="1">
      <alignment horizontal="center" vertical="center" wrapText="1"/>
      <protection hidden="1"/>
    </xf>
    <xf numFmtId="0" fontId="34" fillId="15" borderId="31" xfId="0" applyFont="1" applyFill="1" applyBorder="1" applyAlignment="1" applyProtection="1">
      <alignment horizontal="center" vertical="center" wrapText="1"/>
      <protection hidden="1"/>
    </xf>
    <xf numFmtId="0" fontId="34" fillId="15" borderId="15" xfId="0" applyFont="1" applyFill="1" applyBorder="1" applyAlignment="1" applyProtection="1">
      <alignment horizontal="center" vertical="center" wrapText="1"/>
      <protection hidden="1"/>
    </xf>
    <xf numFmtId="0" fontId="34" fillId="15" borderId="17" xfId="0" applyFont="1" applyFill="1" applyBorder="1" applyAlignment="1" applyProtection="1">
      <alignment horizontal="center" vertical="center" wrapText="1"/>
      <protection hidden="1"/>
    </xf>
    <xf numFmtId="0" fontId="2" fillId="7" borderId="43" xfId="9" applyFont="1" applyFill="1" applyBorder="1" applyAlignment="1" applyProtection="1">
      <alignment horizontal="left" vertical="center"/>
      <protection locked="0"/>
    </xf>
    <xf numFmtId="0" fontId="2" fillId="7" borderId="32" xfId="9" applyFont="1" applyFill="1" applyBorder="1" applyAlignment="1" applyProtection="1">
      <alignment horizontal="left" vertical="center"/>
      <protection locked="0"/>
    </xf>
    <xf numFmtId="0" fontId="2" fillId="7" borderId="33" xfId="9" applyFont="1" applyFill="1" applyBorder="1" applyAlignment="1" applyProtection="1">
      <alignment horizontal="left" vertical="center"/>
      <protection locked="0"/>
    </xf>
    <xf numFmtId="0" fontId="14" fillId="0" borderId="0" xfId="9" applyFont="1" applyAlignment="1" applyProtection="1">
      <alignment horizontal="center" vertical="center"/>
      <protection locked="0"/>
    </xf>
    <xf numFmtId="0" fontId="14" fillId="0" borderId="0" xfId="9" applyFont="1" applyAlignment="1">
      <alignment horizontal="center" vertical="center"/>
    </xf>
    <xf numFmtId="0" fontId="6" fillId="6" borderId="14" xfId="9" applyFont="1" applyFill="1" applyBorder="1" applyAlignment="1" applyProtection="1">
      <alignment horizontal="left" vertical="center"/>
      <protection locked="0"/>
    </xf>
    <xf numFmtId="0" fontId="6" fillId="6" borderId="0" xfId="9" applyFont="1" applyFill="1" applyAlignment="1" applyProtection="1">
      <alignment horizontal="left" vertical="center"/>
      <protection locked="0"/>
    </xf>
    <xf numFmtId="0" fontId="15" fillId="0" borderId="0" xfId="9" applyFont="1" applyAlignment="1" applyProtection="1">
      <alignment horizontal="center" vertical="center"/>
      <protection locked="0"/>
    </xf>
    <xf numFmtId="0" fontId="15" fillId="0" borderId="16" xfId="9" applyFont="1" applyBorder="1" applyAlignment="1" applyProtection="1">
      <alignment horizontal="center" vertical="center"/>
      <protection locked="0"/>
    </xf>
    <xf numFmtId="0" fontId="1" fillId="0" borderId="55" xfId="9" applyFont="1" applyBorder="1" applyAlignment="1" applyProtection="1">
      <alignment horizontal="center" vertical="center"/>
      <protection locked="0"/>
    </xf>
    <xf numFmtId="0" fontId="1" fillId="0" borderId="30" xfId="9" applyFont="1" applyBorder="1" applyAlignment="1" applyProtection="1">
      <alignment horizontal="center" vertical="center"/>
      <protection locked="0"/>
    </xf>
    <xf numFmtId="0" fontId="1" fillId="0" borderId="56" xfId="9" applyFont="1" applyBorder="1" applyAlignment="1" applyProtection="1">
      <alignment horizontal="center" vertical="center"/>
      <protection locked="0"/>
    </xf>
    <xf numFmtId="0" fontId="1" fillId="16" borderId="45" xfId="9" applyFont="1" applyFill="1" applyBorder="1" applyAlignment="1" applyProtection="1">
      <alignment horizontal="center" vertical="center" textRotation="90"/>
      <protection locked="0"/>
    </xf>
    <xf numFmtId="0" fontId="1" fillId="16" borderId="27" xfId="9" applyFont="1" applyFill="1" applyBorder="1" applyAlignment="1" applyProtection="1">
      <alignment horizontal="center" vertical="center" textRotation="90"/>
      <protection locked="0"/>
    </xf>
    <xf numFmtId="0" fontId="1" fillId="16" borderId="46" xfId="9" applyFont="1" applyFill="1" applyBorder="1" applyAlignment="1" applyProtection="1">
      <alignment horizontal="center" vertical="center" textRotation="90"/>
      <protection locked="0"/>
    </xf>
    <xf numFmtId="0" fontId="1" fillId="10" borderId="45" xfId="9" applyFont="1" applyFill="1" applyBorder="1" applyAlignment="1" applyProtection="1">
      <alignment horizontal="center" vertical="center" textRotation="90"/>
      <protection locked="0"/>
    </xf>
    <xf numFmtId="0" fontId="1" fillId="10" borderId="27" xfId="9" applyFont="1" applyFill="1" applyBorder="1" applyAlignment="1" applyProtection="1">
      <alignment horizontal="center" vertical="center" textRotation="90"/>
      <protection locked="0"/>
    </xf>
    <xf numFmtId="0" fontId="1" fillId="10" borderId="46" xfId="9" applyFont="1" applyFill="1" applyBorder="1" applyAlignment="1" applyProtection="1">
      <alignment horizontal="center" vertical="center" textRotation="90"/>
      <protection locked="0"/>
    </xf>
    <xf numFmtId="0" fontId="2" fillId="10" borderId="45" xfId="9" applyFont="1" applyFill="1" applyBorder="1" applyAlignment="1" applyProtection="1">
      <alignment horizontal="center" vertical="center" wrapText="1"/>
      <protection locked="0"/>
    </xf>
    <xf numFmtId="0" fontId="2" fillId="10" borderId="46" xfId="9" applyFont="1" applyFill="1" applyBorder="1" applyAlignment="1" applyProtection="1">
      <alignment horizontal="center" vertical="center" wrapText="1"/>
      <protection locked="0"/>
    </xf>
    <xf numFmtId="0" fontId="2" fillId="10" borderId="11" xfId="9" applyFont="1" applyFill="1" applyBorder="1" applyAlignment="1" applyProtection="1">
      <alignment horizontal="center" vertical="center" wrapText="1"/>
      <protection locked="0"/>
    </xf>
    <xf numFmtId="0" fontId="2" fillId="10" borderId="2" xfId="9" applyFont="1" applyFill="1" applyBorder="1" applyAlignment="1" applyProtection="1">
      <alignment horizontal="center" vertical="center" wrapText="1"/>
      <protection locked="0"/>
    </xf>
    <xf numFmtId="0" fontId="2" fillId="10" borderId="12" xfId="9" applyFont="1" applyFill="1" applyBorder="1" applyAlignment="1" applyProtection="1">
      <alignment horizontal="center" vertical="center" wrapText="1"/>
      <protection locked="0"/>
    </xf>
    <xf numFmtId="0" fontId="2" fillId="10" borderId="4" xfId="9" applyFont="1" applyFill="1" applyBorder="1" applyAlignment="1" applyProtection="1">
      <alignment horizontal="center" vertical="center" wrapText="1"/>
      <protection locked="0"/>
    </xf>
    <xf numFmtId="0" fontId="2" fillId="10" borderId="13" xfId="9" applyFont="1" applyFill="1" applyBorder="1" applyAlignment="1" applyProtection="1">
      <alignment horizontal="center" vertical="center" wrapText="1"/>
      <protection locked="0"/>
    </xf>
    <xf numFmtId="0" fontId="2" fillId="10" borderId="5" xfId="9" applyFont="1" applyFill="1" applyBorder="1" applyAlignment="1" applyProtection="1">
      <alignment horizontal="center" vertical="center" wrapText="1"/>
      <protection locked="0"/>
    </xf>
    <xf numFmtId="44" fontId="2" fillId="10" borderId="19" xfId="8" applyFont="1" applyFill="1" applyBorder="1" applyAlignment="1" applyProtection="1">
      <alignment horizontal="center" vertical="center" wrapText="1"/>
      <protection locked="0"/>
    </xf>
    <xf numFmtId="44" fontId="2" fillId="10" borderId="34" xfId="8" applyFont="1" applyFill="1" applyBorder="1" applyAlignment="1" applyProtection="1">
      <alignment horizontal="center" vertical="center" wrapText="1"/>
      <protection locked="0"/>
    </xf>
    <xf numFmtId="0" fontId="2" fillId="10" borderId="52" xfId="9" applyFont="1" applyFill="1" applyBorder="1" applyAlignment="1" applyProtection="1">
      <alignment horizontal="center" vertical="center" wrapText="1"/>
      <protection locked="0"/>
    </xf>
    <xf numFmtId="0" fontId="2" fillId="10" borderId="53" xfId="9" applyFont="1" applyFill="1" applyBorder="1" applyAlignment="1" applyProtection="1">
      <alignment horizontal="center" vertical="center" wrapText="1"/>
      <protection locked="0"/>
    </xf>
    <xf numFmtId="0" fontId="6" fillId="0" borderId="11" xfId="6" applyFont="1" applyBorder="1" applyAlignment="1" applyProtection="1">
      <alignment horizontal="right" vertical="center" wrapText="1"/>
      <protection hidden="1"/>
    </xf>
    <xf numFmtId="0" fontId="6" fillId="0" borderId="2" xfId="6" applyFont="1" applyBorder="1" applyAlignment="1" applyProtection="1">
      <alignment horizontal="right" vertical="center" wrapText="1"/>
      <protection hidden="1"/>
    </xf>
    <xf numFmtId="0" fontId="6" fillId="0" borderId="1" xfId="6" applyFont="1" applyBorder="1" applyAlignment="1" applyProtection="1">
      <alignment horizontal="right" vertical="center" wrapText="1"/>
      <protection hidden="1"/>
    </xf>
    <xf numFmtId="0" fontId="6" fillId="0" borderId="0" xfId="6" applyFont="1" applyAlignment="1" applyProtection="1">
      <alignment horizontal="right" vertical="center" wrapText="1"/>
      <protection hidden="1"/>
    </xf>
    <xf numFmtId="14" fontId="6" fillId="0" borderId="12" xfId="6" applyNumberFormat="1" applyFont="1" applyBorder="1" applyAlignment="1" applyProtection="1">
      <alignment horizontal="center" vertical="center" wrapText="1"/>
      <protection locked="0"/>
    </xf>
    <xf numFmtId="14" fontId="6" fillId="0" borderId="3" xfId="6" applyNumberFormat="1" applyFont="1" applyBorder="1" applyAlignment="1" applyProtection="1">
      <alignment horizontal="center" vertical="center" wrapText="1"/>
      <protection locked="0"/>
    </xf>
    <xf numFmtId="0" fontId="22" fillId="0" borderId="1" xfId="6" applyFont="1" applyBorder="1" applyAlignment="1" applyProtection="1">
      <alignment horizontal="center" vertical="center" wrapText="1"/>
      <protection hidden="1"/>
    </xf>
    <xf numFmtId="0" fontId="22" fillId="0" borderId="0" xfId="6" applyFont="1" applyAlignment="1" applyProtection="1">
      <alignment horizontal="center" vertical="center" wrapText="1"/>
      <protection hidden="1"/>
    </xf>
    <xf numFmtId="0" fontId="22" fillId="0" borderId="3" xfId="6" applyFont="1" applyBorder="1" applyAlignment="1" applyProtection="1">
      <alignment horizontal="center" vertical="center" wrapText="1"/>
      <protection hidden="1"/>
    </xf>
    <xf numFmtId="14" fontId="6" fillId="0" borderId="1" xfId="6" applyNumberFormat="1" applyFont="1" applyBorder="1" applyAlignment="1" applyProtection="1">
      <alignment horizontal="center" vertical="center" wrapText="1"/>
      <protection hidden="1"/>
    </xf>
    <xf numFmtId="14" fontId="6" fillId="0" borderId="4" xfId="6" applyNumberFormat="1" applyFont="1" applyBorder="1" applyAlignment="1" applyProtection="1">
      <alignment horizontal="center" vertical="center" wrapText="1"/>
      <protection hidden="1"/>
    </xf>
    <xf numFmtId="14" fontId="6" fillId="0" borderId="3" xfId="6" applyNumberFormat="1" applyFont="1" applyBorder="1" applyAlignment="1" applyProtection="1">
      <alignment horizontal="center" vertical="center" wrapText="1"/>
      <protection hidden="1"/>
    </xf>
    <xf numFmtId="14" fontId="6" fillId="0" borderId="5" xfId="6" applyNumberFormat="1" applyFont="1" applyBorder="1" applyAlignment="1" applyProtection="1">
      <alignment horizontal="center" vertical="center" wrapText="1"/>
      <protection hidden="1"/>
    </xf>
    <xf numFmtId="0" fontId="32" fillId="14" borderId="19" xfId="6" applyFont="1" applyFill="1" applyBorder="1" applyAlignment="1" applyProtection="1">
      <alignment horizontal="center" vertical="center" wrapText="1"/>
      <protection locked="0"/>
    </xf>
    <xf numFmtId="0" fontId="32" fillId="14" borderId="34" xfId="6" applyFont="1" applyFill="1" applyBorder="1" applyAlignment="1" applyProtection="1">
      <alignment horizontal="center" vertical="center" wrapText="1"/>
      <protection locked="0"/>
    </xf>
    <xf numFmtId="14" fontId="13" fillId="0" borderId="2" xfId="6" applyNumberFormat="1" applyFont="1" applyBorder="1" applyAlignment="1" applyProtection="1">
      <alignment horizontal="center" vertical="center" wrapText="1"/>
      <protection hidden="1"/>
    </xf>
    <xf numFmtId="14" fontId="13" fillId="0" borderId="12" xfId="6" applyNumberFormat="1" applyFont="1" applyBorder="1" applyAlignment="1" applyProtection="1">
      <alignment horizontal="center" vertical="center" wrapText="1"/>
      <protection hidden="1"/>
    </xf>
    <xf numFmtId="14" fontId="13" fillId="0" borderId="0" xfId="6" applyNumberFormat="1" applyFont="1" applyAlignment="1" applyProtection="1">
      <alignment horizontal="center" vertical="center" wrapText="1"/>
      <protection hidden="1"/>
    </xf>
    <xf numFmtId="14" fontId="13" fillId="0" borderId="3" xfId="6" applyNumberFormat="1" applyFont="1" applyBorder="1" applyAlignment="1" applyProtection="1">
      <alignment horizontal="center" vertical="center" wrapText="1"/>
      <protection hidden="1"/>
    </xf>
    <xf numFmtId="0" fontId="8" fillId="0" borderId="0" xfId="6" applyFont="1" applyAlignment="1" applyProtection="1">
      <alignment horizontal="center" vertical="center" wrapText="1"/>
      <protection hidden="1"/>
    </xf>
    <xf numFmtId="0" fontId="8" fillId="0" borderId="3" xfId="6" applyFont="1" applyBorder="1" applyAlignment="1" applyProtection="1">
      <alignment horizontal="center" vertical="center" wrapText="1"/>
      <protection hidden="1"/>
    </xf>
    <xf numFmtId="0" fontId="8" fillId="0" borderId="13" xfId="6" applyFont="1" applyBorder="1" applyAlignment="1" applyProtection="1">
      <alignment horizontal="center" vertical="center" wrapText="1"/>
      <protection hidden="1"/>
    </xf>
    <xf numFmtId="0" fontId="8" fillId="0" borderId="5" xfId="6" applyFont="1" applyBorder="1" applyAlignment="1" applyProtection="1">
      <alignment horizontal="center" vertical="center" wrapText="1"/>
      <protection hidden="1"/>
    </xf>
    <xf numFmtId="0" fontId="23" fillId="17" borderId="10" xfId="6" applyFont="1" applyFill="1" applyBorder="1" applyAlignment="1" applyProtection="1">
      <alignment horizontal="left" vertical="center"/>
      <protection hidden="1"/>
    </xf>
    <xf numFmtId="0" fontId="23" fillId="17" borderId="20" xfId="6" applyFont="1" applyFill="1" applyBorder="1" applyAlignment="1" applyProtection="1">
      <alignment horizontal="left" vertical="center"/>
      <protection hidden="1"/>
    </xf>
    <xf numFmtId="0" fontId="23" fillId="17" borderId="8" xfId="6" applyFont="1" applyFill="1" applyBorder="1" applyAlignment="1" applyProtection="1">
      <alignment horizontal="left" vertical="center"/>
      <protection hidden="1"/>
    </xf>
    <xf numFmtId="0" fontId="6" fillId="3" borderId="10" xfId="6" applyFont="1" applyFill="1" applyBorder="1" applyAlignment="1" applyProtection="1">
      <alignment horizontal="left"/>
      <protection hidden="1"/>
    </xf>
    <xf numFmtId="0" fontId="6" fillId="3" borderId="20" xfId="6" applyFont="1" applyFill="1" applyBorder="1" applyAlignment="1" applyProtection="1">
      <alignment horizontal="left"/>
      <protection hidden="1"/>
    </xf>
    <xf numFmtId="0" fontId="6" fillId="3" borderId="8" xfId="6" applyFont="1" applyFill="1" applyBorder="1" applyAlignment="1" applyProtection="1">
      <alignment horizontal="left"/>
      <protection hidden="1"/>
    </xf>
    <xf numFmtId="0" fontId="6" fillId="13" borderId="11" xfId="6" applyFont="1" applyFill="1" applyBorder="1" applyAlignment="1" applyProtection="1">
      <alignment horizontal="left" vertical="center"/>
      <protection hidden="1"/>
    </xf>
    <xf numFmtId="0" fontId="6" fillId="13" borderId="2" xfId="6" applyFont="1" applyFill="1" applyBorder="1" applyAlignment="1" applyProtection="1">
      <alignment horizontal="left" vertical="center"/>
      <protection hidden="1"/>
    </xf>
    <xf numFmtId="0" fontId="6" fillId="13" borderId="12" xfId="6" applyFont="1" applyFill="1" applyBorder="1" applyAlignment="1" applyProtection="1">
      <alignment horizontal="left" vertical="center"/>
      <protection hidden="1"/>
    </xf>
    <xf numFmtId="0" fontId="6" fillId="13" borderId="1" xfId="6" applyFont="1" applyFill="1" applyBorder="1" applyAlignment="1" applyProtection="1">
      <alignment horizontal="left" vertical="center"/>
      <protection hidden="1"/>
    </xf>
    <xf numFmtId="0" fontId="6" fillId="13" borderId="0" xfId="6" applyFont="1" applyFill="1" applyAlignment="1" applyProtection="1">
      <alignment horizontal="left" vertical="center"/>
      <protection hidden="1"/>
    </xf>
    <xf numFmtId="0" fontId="6" fillId="13" borderId="3" xfId="6" applyFont="1" applyFill="1" applyBorder="1" applyAlignment="1" applyProtection="1">
      <alignment horizontal="left" vertical="center"/>
      <protection hidden="1"/>
    </xf>
    <xf numFmtId="0" fontId="6" fillId="3" borderId="11" xfId="6" applyFont="1" applyFill="1" applyBorder="1" applyAlignment="1">
      <alignment horizontal="center"/>
    </xf>
    <xf numFmtId="0" fontId="6" fillId="3" borderId="2" xfId="6" applyFont="1" applyFill="1" applyBorder="1" applyAlignment="1">
      <alignment horizontal="center"/>
    </xf>
    <xf numFmtId="0" fontId="6" fillId="3" borderId="12" xfId="6" applyFont="1" applyFill="1" applyBorder="1" applyAlignment="1">
      <alignment horizontal="center"/>
    </xf>
    <xf numFmtId="0" fontId="24" fillId="4" borderId="1" xfId="6" applyFont="1" applyFill="1" applyBorder="1" applyAlignment="1" applyProtection="1">
      <alignment horizontal="center" vertical="center"/>
      <protection hidden="1"/>
    </xf>
    <xf numFmtId="0" fontId="24" fillId="4" borderId="0" xfId="6" applyFont="1" applyFill="1" applyAlignment="1" applyProtection="1">
      <alignment horizontal="center" vertical="center"/>
      <protection hidden="1"/>
    </xf>
    <xf numFmtId="0" fontId="24" fillId="4" borderId="3" xfId="6" applyFont="1" applyFill="1" applyBorder="1" applyAlignment="1" applyProtection="1">
      <alignment horizontal="center" vertical="center"/>
      <protection hidden="1"/>
    </xf>
    <xf numFmtId="0" fontId="36" fillId="5" borderId="1" xfId="6" applyFont="1" applyFill="1" applyBorder="1" applyAlignment="1" applyProtection="1">
      <alignment horizontal="center" vertical="center" wrapText="1"/>
      <protection hidden="1"/>
    </xf>
    <xf numFmtId="0" fontId="36" fillId="5" borderId="3" xfId="6" applyFont="1" applyFill="1" applyBorder="1" applyAlignment="1" applyProtection="1">
      <alignment horizontal="center" vertical="center" wrapText="1"/>
      <protection hidden="1"/>
    </xf>
    <xf numFmtId="0" fontId="36" fillId="5" borderId="4" xfId="6" applyFont="1" applyFill="1" applyBorder="1" applyAlignment="1" applyProtection="1">
      <alignment horizontal="center" vertical="center" wrapText="1"/>
      <protection hidden="1"/>
    </xf>
    <xf numFmtId="0" fontId="36" fillId="5" borderId="5" xfId="6" applyFont="1" applyFill="1" applyBorder="1" applyAlignment="1" applyProtection="1">
      <alignment horizontal="center" vertical="center" wrapText="1"/>
      <protection hidden="1"/>
    </xf>
    <xf numFmtId="0" fontId="36" fillId="5" borderId="0" xfId="6" applyFont="1" applyFill="1" applyAlignment="1" applyProtection="1">
      <alignment horizontal="center" vertical="center" wrapText="1"/>
      <protection hidden="1"/>
    </xf>
    <xf numFmtId="0" fontId="36" fillId="5" borderId="13" xfId="6" applyFont="1" applyFill="1" applyBorder="1" applyAlignment="1" applyProtection="1">
      <alignment horizontal="center" vertical="center" wrapText="1"/>
      <protection hidden="1"/>
    </xf>
    <xf numFmtId="0" fontId="32" fillId="14" borderId="9" xfId="6" applyFont="1" applyFill="1" applyBorder="1" applyAlignment="1" applyProtection="1">
      <alignment horizontal="center" vertical="center" wrapText="1"/>
      <protection locked="0"/>
    </xf>
    <xf numFmtId="0" fontId="4" fillId="0" borderId="10" xfId="6" applyFont="1" applyBorder="1" applyAlignment="1" applyProtection="1">
      <alignment horizontal="center"/>
      <protection locked="0"/>
    </xf>
    <xf numFmtId="0" fontId="4" fillId="0" borderId="20" xfId="6" applyFont="1" applyBorder="1" applyAlignment="1" applyProtection="1">
      <alignment horizontal="center"/>
      <protection locked="0"/>
    </xf>
    <xf numFmtId="0" fontId="4" fillId="0" borderId="8" xfId="6" applyFont="1" applyBorder="1" applyAlignment="1" applyProtection="1">
      <alignment horizontal="center"/>
      <protection locked="0"/>
    </xf>
    <xf numFmtId="14" fontId="46" fillId="12" borderId="21" xfId="0" applyNumberFormat="1" applyFont="1" applyFill="1" applyBorder="1" applyAlignment="1" applyProtection="1">
      <alignment horizontal="center" vertical="center" textRotation="90"/>
      <protection hidden="1"/>
    </xf>
    <xf numFmtId="0" fontId="46" fillId="12" borderId="21" xfId="0" applyFont="1" applyFill="1" applyBorder="1" applyAlignment="1" applyProtection="1">
      <alignment horizontal="center" vertical="center" textRotation="90"/>
      <protection hidden="1"/>
    </xf>
    <xf numFmtId="0" fontId="42" fillId="18" borderId="0" xfId="0" applyFont="1" applyFill="1" applyAlignment="1" applyProtection="1">
      <alignment horizontal="center" vertical="center"/>
      <protection hidden="1"/>
    </xf>
    <xf numFmtId="165" fontId="40" fillId="18" borderId="9" xfId="0" applyNumberFormat="1" applyFont="1" applyFill="1" applyBorder="1" applyAlignment="1" applyProtection="1">
      <alignment horizontal="center" vertical="center"/>
      <protection hidden="1"/>
    </xf>
    <xf numFmtId="165" fontId="40" fillId="18" borderId="19" xfId="0" applyNumberFormat="1" applyFont="1" applyFill="1" applyBorder="1" applyAlignment="1" applyProtection="1">
      <alignment horizontal="center" vertical="center"/>
      <protection hidden="1"/>
    </xf>
    <xf numFmtId="165" fontId="40" fillId="18" borderId="34" xfId="0" applyNumberFormat="1" applyFont="1" applyFill="1" applyBorder="1" applyAlignment="1" applyProtection="1">
      <alignment horizontal="center" vertical="center"/>
      <protection hidden="1"/>
    </xf>
    <xf numFmtId="0" fontId="39" fillId="12" borderId="9" xfId="0" applyFont="1" applyFill="1" applyBorder="1" applyAlignment="1" applyProtection="1">
      <alignment horizontal="center" vertical="center"/>
      <protection hidden="1"/>
    </xf>
    <xf numFmtId="0" fontId="41" fillId="13" borderId="9" xfId="0" applyFont="1" applyFill="1" applyBorder="1" applyAlignment="1" applyProtection="1">
      <alignment horizontal="center" vertical="center"/>
      <protection hidden="1"/>
    </xf>
    <xf numFmtId="0" fontId="43" fillId="12" borderId="19" xfId="0" applyFont="1" applyFill="1" applyBorder="1" applyAlignment="1" applyProtection="1">
      <alignment horizontal="center" vertical="center" wrapText="1"/>
      <protection hidden="1"/>
    </xf>
    <xf numFmtId="0" fontId="43" fillId="12" borderId="34" xfId="0" applyFont="1" applyFill="1" applyBorder="1" applyAlignment="1" applyProtection="1">
      <alignment horizontal="center" vertical="center" wrapText="1"/>
      <protection hidden="1"/>
    </xf>
    <xf numFmtId="0" fontId="7" fillId="5" borderId="10" xfId="6" applyFont="1" applyFill="1" applyBorder="1" applyAlignment="1" applyProtection="1">
      <alignment horizontal="center" vertical="center" wrapText="1"/>
      <protection hidden="1"/>
    </xf>
    <xf numFmtId="0" fontId="7" fillId="5" borderId="20" xfId="6" applyFont="1" applyFill="1" applyBorder="1" applyAlignment="1" applyProtection="1">
      <alignment horizontal="center" vertical="center" wrapText="1"/>
      <protection hidden="1"/>
    </xf>
    <xf numFmtId="0" fontId="7" fillId="5" borderId="8" xfId="6" applyFont="1" applyFill="1" applyBorder="1" applyAlignment="1" applyProtection="1">
      <alignment horizontal="center" vertical="center" wrapText="1"/>
      <protection hidden="1"/>
    </xf>
    <xf numFmtId="0" fontId="7" fillId="5" borderId="9" xfId="6" applyFont="1" applyFill="1" applyBorder="1" applyAlignment="1" applyProtection="1">
      <alignment horizontal="center" vertical="center" wrapText="1"/>
      <protection hidden="1"/>
    </xf>
    <xf numFmtId="0" fontId="7" fillId="5" borderId="19" xfId="6" applyFont="1" applyFill="1" applyBorder="1" applyAlignment="1" applyProtection="1">
      <alignment horizontal="center" vertical="center" wrapText="1"/>
      <protection hidden="1"/>
    </xf>
    <xf numFmtId="0" fontId="32" fillId="14" borderId="0" xfId="0" applyFont="1" applyFill="1" applyAlignment="1" applyProtection="1">
      <alignment horizontal="center" wrapText="1"/>
      <protection hidden="1"/>
    </xf>
    <xf numFmtId="0" fontId="32" fillId="14" borderId="13" xfId="0" applyFont="1" applyFill="1" applyBorder="1" applyAlignment="1" applyProtection="1">
      <alignment horizontal="center" wrapText="1"/>
      <protection hidden="1"/>
    </xf>
    <xf numFmtId="0" fontId="25" fillId="17" borderId="19" xfId="0" applyFont="1" applyFill="1" applyBorder="1" applyAlignment="1" applyProtection="1">
      <alignment horizontal="center"/>
      <protection hidden="1"/>
    </xf>
    <xf numFmtId="0" fontId="25" fillId="17" borderId="10" xfId="0" applyFont="1" applyFill="1" applyBorder="1" applyAlignment="1" applyProtection="1">
      <alignment horizontal="center"/>
      <protection hidden="1"/>
    </xf>
    <xf numFmtId="0" fontId="25" fillId="17" borderId="20" xfId="0" applyFont="1" applyFill="1" applyBorder="1" applyAlignment="1" applyProtection="1">
      <alignment horizontal="center"/>
      <protection hidden="1"/>
    </xf>
    <xf numFmtId="0" fontId="25" fillId="17" borderId="8" xfId="0" applyFont="1" applyFill="1" applyBorder="1" applyAlignment="1" applyProtection="1">
      <alignment horizontal="center"/>
      <protection hidden="1"/>
    </xf>
    <xf numFmtId="0" fontId="36" fillId="5" borderId="9" xfId="6" applyFont="1" applyFill="1" applyBorder="1" applyAlignment="1" applyProtection="1">
      <alignment horizontal="center" vertical="center" wrapText="1"/>
      <protection hidden="1"/>
    </xf>
    <xf numFmtId="0" fontId="36" fillId="5" borderId="11" xfId="6" applyFont="1" applyFill="1" applyBorder="1" applyAlignment="1" applyProtection="1">
      <alignment horizontal="center" vertical="center" wrapText="1"/>
      <protection hidden="1"/>
    </xf>
    <xf numFmtId="0" fontId="36" fillId="5" borderId="12" xfId="6" applyFont="1" applyFill="1" applyBorder="1" applyAlignment="1" applyProtection="1">
      <alignment horizontal="center" vertical="center" wrapText="1"/>
      <protection hidden="1"/>
    </xf>
    <xf numFmtId="1" fontId="34" fillId="0" borderId="9" xfId="0" applyNumberFormat="1" applyFont="1" applyBorder="1" applyAlignment="1" applyProtection="1">
      <alignment horizontal="center" vertical="center"/>
      <protection hidden="1"/>
    </xf>
    <xf numFmtId="165" fontId="34" fillId="0" borderId="9" xfId="0" applyNumberFormat="1" applyFont="1" applyBorder="1" applyAlignment="1" applyProtection="1">
      <alignment horizontal="center" vertical="center"/>
      <protection hidden="1"/>
    </xf>
    <xf numFmtId="165" fontId="24" fillId="23" borderId="2" xfId="0" applyNumberFormat="1" applyFont="1" applyFill="1" applyBorder="1" applyAlignment="1" applyProtection="1">
      <alignment horizontal="center" vertical="center" wrapText="1"/>
      <protection hidden="1"/>
    </xf>
    <xf numFmtId="165" fontId="24" fillId="23" borderId="0" xfId="0" applyNumberFormat="1" applyFont="1" applyFill="1" applyAlignment="1" applyProtection="1">
      <alignment horizontal="center" vertical="center" wrapText="1"/>
      <protection hidden="1"/>
    </xf>
    <xf numFmtId="0" fontId="36" fillId="5" borderId="2" xfId="6" applyFont="1" applyFill="1" applyBorder="1" applyAlignment="1" applyProtection="1">
      <alignment horizontal="center" vertical="center" wrapText="1"/>
      <protection hidden="1"/>
    </xf>
    <xf numFmtId="0" fontId="6" fillId="13" borderId="4" xfId="6" applyFont="1" applyFill="1" applyBorder="1" applyAlignment="1" applyProtection="1">
      <alignment horizontal="left" vertical="center"/>
      <protection hidden="1"/>
    </xf>
    <xf numFmtId="0" fontId="6" fillId="13" borderId="13" xfId="6" applyFont="1" applyFill="1" applyBorder="1" applyAlignment="1" applyProtection="1">
      <alignment horizontal="left" vertical="center"/>
      <protection hidden="1"/>
    </xf>
    <xf numFmtId="0" fontId="6" fillId="13" borderId="5" xfId="6" applyFont="1" applyFill="1" applyBorder="1" applyAlignment="1" applyProtection="1">
      <alignment horizontal="left" vertical="center"/>
      <protection hidden="1"/>
    </xf>
    <xf numFmtId="0" fontId="6" fillId="0" borderId="11" xfId="6" applyFont="1" applyBorder="1" applyAlignment="1" applyProtection="1">
      <alignment horizontal="left" vertical="center" wrapText="1"/>
      <protection hidden="1"/>
    </xf>
    <xf numFmtId="0" fontId="6" fillId="0" borderId="2" xfId="6" applyFont="1" applyBorder="1" applyAlignment="1" applyProtection="1">
      <alignment horizontal="left" vertical="center" wrapText="1"/>
      <protection hidden="1"/>
    </xf>
    <xf numFmtId="0" fontId="6" fillId="0" borderId="1" xfId="6" applyFont="1" applyBorder="1" applyAlignment="1" applyProtection="1">
      <alignment horizontal="left" vertical="center" wrapText="1"/>
      <protection hidden="1"/>
    </xf>
    <xf numFmtId="0" fontId="6" fillId="0" borderId="0" xfId="6" applyFont="1" applyAlignment="1" applyProtection="1">
      <alignment horizontal="left" vertical="center" wrapText="1"/>
      <protection hidden="1"/>
    </xf>
    <xf numFmtId="14" fontId="6" fillId="0" borderId="12" xfId="6" applyNumberFormat="1" applyFont="1" applyBorder="1" applyAlignment="1" applyProtection="1">
      <alignment horizontal="center" vertical="center" wrapText="1"/>
      <protection hidden="1"/>
    </xf>
    <xf numFmtId="0" fontId="22" fillId="0" borderId="1" xfId="6" applyFont="1" applyBorder="1" applyAlignment="1" applyProtection="1">
      <alignment horizontal="left" vertical="center" wrapText="1"/>
      <protection hidden="1"/>
    </xf>
    <xf numFmtId="0" fontId="22" fillId="0" borderId="0" xfId="6" applyFont="1" applyAlignment="1" applyProtection="1">
      <alignment horizontal="left" vertical="center" wrapText="1"/>
      <protection hidden="1"/>
    </xf>
    <xf numFmtId="14" fontId="22" fillId="0" borderId="1" xfId="6" applyNumberFormat="1" applyFont="1" applyBorder="1" applyAlignment="1" applyProtection="1">
      <alignment horizontal="left" vertical="center" wrapText="1"/>
      <protection hidden="1"/>
    </xf>
    <xf numFmtId="14" fontId="22" fillId="0" borderId="0" xfId="6" applyNumberFormat="1" applyFont="1" applyAlignment="1" applyProtection="1">
      <alignment horizontal="left" vertical="center" wrapText="1"/>
      <protection hidden="1"/>
    </xf>
    <xf numFmtId="14" fontId="22" fillId="0" borderId="4" xfId="6" applyNumberFormat="1" applyFont="1" applyBorder="1" applyAlignment="1" applyProtection="1">
      <alignment horizontal="left" vertical="center" wrapText="1"/>
      <protection hidden="1"/>
    </xf>
    <xf numFmtId="14" fontId="22" fillId="0" borderId="13" xfId="6" applyNumberFormat="1" applyFont="1" applyBorder="1" applyAlignment="1" applyProtection="1">
      <alignment horizontal="left" vertical="center" wrapText="1"/>
      <protection hidden="1"/>
    </xf>
    <xf numFmtId="0" fontId="6" fillId="0" borderId="3" xfId="6" applyFont="1" applyBorder="1" applyAlignment="1" applyProtection="1">
      <alignment horizontal="center" vertical="center" wrapText="1"/>
      <protection hidden="1"/>
    </xf>
    <xf numFmtId="0" fontId="24" fillId="4" borderId="1" xfId="6" applyFont="1" applyFill="1" applyBorder="1" applyAlignment="1" applyProtection="1">
      <alignment horizontal="center" vertical="center" wrapText="1"/>
      <protection hidden="1"/>
    </xf>
    <xf numFmtId="0" fontId="24" fillId="4" borderId="0" xfId="6" applyFont="1" applyFill="1" applyAlignment="1" applyProtection="1">
      <alignment horizontal="center" vertical="center" wrapText="1"/>
      <protection hidden="1"/>
    </xf>
    <xf numFmtId="0" fontId="4" fillId="0" borderId="10" xfId="6" applyFont="1" applyBorder="1" applyAlignment="1" applyProtection="1">
      <alignment horizontal="center"/>
      <protection hidden="1"/>
    </xf>
    <xf numFmtId="0" fontId="4" fillId="0" borderId="20" xfId="6" applyFont="1" applyBorder="1" applyAlignment="1" applyProtection="1">
      <alignment horizontal="center"/>
      <protection hidden="1"/>
    </xf>
    <xf numFmtId="0" fontId="4" fillId="0" borderId="8" xfId="6" applyFont="1" applyBorder="1" applyAlignment="1" applyProtection="1">
      <alignment horizontal="center"/>
      <protection hidden="1"/>
    </xf>
    <xf numFmtId="0" fontId="6" fillId="3" borderId="11" xfId="6" applyFont="1" applyFill="1" applyBorder="1" applyAlignment="1" applyProtection="1">
      <alignment horizontal="center"/>
      <protection locked="0"/>
    </xf>
    <xf numFmtId="0" fontId="6" fillId="3" borderId="2" xfId="6" applyFont="1" applyFill="1" applyBorder="1" applyAlignment="1" applyProtection="1">
      <alignment horizontal="center"/>
      <protection locked="0"/>
    </xf>
    <xf numFmtId="0" fontId="6" fillId="3" borderId="12" xfId="6" applyFont="1" applyFill="1" applyBorder="1" applyAlignment="1" applyProtection="1">
      <alignment horizontal="center"/>
      <protection locked="0"/>
    </xf>
    <xf numFmtId="0" fontId="8" fillId="20" borderId="11" xfId="6" applyFont="1" applyFill="1" applyBorder="1" applyAlignment="1" applyProtection="1">
      <alignment horizontal="center" vertical="center"/>
      <protection locked="0"/>
    </xf>
    <xf numFmtId="0" fontId="8" fillId="20" borderId="2" xfId="6" applyFont="1" applyFill="1" applyBorder="1" applyAlignment="1" applyProtection="1">
      <alignment horizontal="center" vertical="center"/>
      <protection locked="0"/>
    </xf>
    <xf numFmtId="0" fontId="8" fillId="20" borderId="12" xfId="6" applyFont="1" applyFill="1" applyBorder="1" applyAlignment="1" applyProtection="1">
      <alignment horizontal="center" vertical="center"/>
      <protection locked="0"/>
    </xf>
    <xf numFmtId="0" fontId="8" fillId="20" borderId="4" xfId="6" applyFont="1" applyFill="1" applyBorder="1" applyAlignment="1" applyProtection="1">
      <alignment horizontal="center" vertical="center"/>
      <protection locked="0"/>
    </xf>
    <xf numFmtId="0" fontId="8" fillId="20" borderId="13" xfId="6" applyFont="1" applyFill="1" applyBorder="1" applyAlignment="1" applyProtection="1">
      <alignment horizontal="center" vertical="center"/>
      <protection locked="0"/>
    </xf>
    <xf numFmtId="0" fontId="8" fillId="20" borderId="5" xfId="6" applyFont="1" applyFill="1" applyBorder="1" applyAlignment="1" applyProtection="1">
      <alignment horizontal="center" vertical="center"/>
      <protection locked="0"/>
    </xf>
  </cellXfs>
  <cellStyles count="13">
    <cellStyle name="Hiperlink" xfId="10" builtinId="8"/>
    <cellStyle name="Moeda" xfId="8" builtinId="4"/>
    <cellStyle name="Normal" xfId="0" builtinId="0"/>
    <cellStyle name="Normal 2" xfId="1" xr:uid="{00000000-0005-0000-0000-000003000000}"/>
    <cellStyle name="Normal 3" xfId="6" xr:uid="{00000000-0005-0000-0000-000004000000}"/>
    <cellStyle name="Normal 4" xfId="9" xr:uid="{00000000-0005-0000-0000-000005000000}"/>
    <cellStyle name="Normal_UTE LCP - Linha de Base_revisada_casa 3" xfId="2" xr:uid="{00000000-0005-0000-0000-000006000000}"/>
    <cellStyle name="Porcentagem" xfId="12" builtinId="5"/>
    <cellStyle name="Porcentagem 2" xfId="3" xr:uid="{00000000-0005-0000-0000-000008000000}"/>
    <cellStyle name="Separador de milhares 2" xfId="4" xr:uid="{00000000-0005-0000-0000-000009000000}"/>
    <cellStyle name="Vírgula" xfId="11" builtinId="3"/>
    <cellStyle name="Vírgula 2" xfId="5" xr:uid="{00000000-0005-0000-0000-00000B000000}"/>
    <cellStyle name="Vírgula 3" xfId="7" xr:uid="{00000000-0005-0000-0000-00000C000000}"/>
  </cellStyles>
  <dxfs count="1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C00000"/>
      </font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/>
        <top style="thin">
          <color auto="1"/>
        </top>
        <bottom/>
        <vertical/>
        <horizontal/>
      </border>
    </dxf>
  </dxfs>
  <tableStyles count="0" defaultTableStyle="TableStyleMedium2" defaultPivotStyle="PivotStyleLight16"/>
  <colors>
    <mruColors>
      <color rgb="FF333333"/>
      <color rgb="FFFEAA02"/>
      <color rgb="FF009242"/>
      <color rgb="FF2717F5"/>
      <color rgb="FFFFFFCC"/>
      <color rgb="FF003366"/>
      <color rgb="FFE4ECF4"/>
      <color rgb="FF009900"/>
      <color rgb="FFB1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/>
              <a:t>Rundown - </a:t>
            </a:r>
            <a:r>
              <a:rPr lang="en-US">
                <a:solidFill>
                  <a:srgbClr val="FF0000"/>
                </a:solidFill>
              </a:rPr>
              <a:t>[critical</a:t>
            </a:r>
            <a:r>
              <a:rPr lang="en-US" baseline="0">
                <a:solidFill>
                  <a:srgbClr val="FF0000"/>
                </a:solidFill>
              </a:rPr>
              <a:t> item (unit)]</a:t>
            </a:r>
            <a:endParaRPr lang="en-US">
              <a:solidFill>
                <a:srgbClr val="FF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1838191708941804E-2"/>
          <c:y val="0.21029576282597395"/>
          <c:w val="0.87921107361174244"/>
          <c:h val="0.60781816987101078"/>
        </c:manualLayout>
      </c:layout>
      <c:barChart>
        <c:barDir val="col"/>
        <c:grouping val="clustered"/>
        <c:varyColors val="0"/>
        <c:ser>
          <c:idx val="0"/>
          <c:order val="0"/>
          <c:tx>
            <c:v>Weekly Execution</c:v>
          </c:tx>
          <c:spPr>
            <a:solidFill>
              <a:srgbClr val="B15B5B"/>
            </a:solidFill>
          </c:spPr>
          <c:invertIfNegative val="0"/>
          <c:cat>
            <c:strRef>
              <c:f>[1]!RotuloX</c:f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>[1]!Semanal</c:f>
              <c:numCache>
                <c:formatCode>0.0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6-49E0-AF89-1A981422A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4224"/>
        <c:axId val="56803328"/>
      </c:barChart>
      <c:lineChart>
        <c:grouping val="standard"/>
        <c:varyColors val="0"/>
        <c:ser>
          <c:idx val="1"/>
          <c:order val="1"/>
          <c:tx>
            <c:v>Planned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[1]!RotuloX</c:f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>[1]!Planejado</c:f>
              <c:numCache>
                <c:formatCode>0.0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B6-49E0-AF89-1A981422A4AE}"/>
            </c:ext>
          </c:extLst>
        </c:ser>
        <c:ser>
          <c:idx val="3"/>
          <c:order val="2"/>
          <c:tx>
            <c:v>Projected</c:v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cat>
            <c:strRef>
              <c:f>[1]!RotuloX</c:f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>[1]!Projetado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B6-49E0-AF89-1A981422A4AE}"/>
            </c:ext>
          </c:extLst>
        </c:ser>
        <c:ser>
          <c:idx val="2"/>
          <c:order val="3"/>
          <c:tx>
            <c:v>Actual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[1]!RotuloX</c:f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>[1]!Realizado</c:f>
              <c:numCache>
                <c:formatCode>0.0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B6-49E0-AF89-1A981422A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83200"/>
        <c:axId val="62954816"/>
      </c:lineChart>
      <c:catAx>
        <c:axId val="56883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 anchor="b" anchorCtr="1"/>
          <a:lstStyle/>
          <a:p>
            <a:pPr>
              <a:defRPr sz="1000"/>
            </a:pPr>
            <a:endParaRPr lang="pt-BR"/>
          </a:p>
        </c:txPr>
        <c:crossAx val="62954816"/>
        <c:crosses val="autoZero"/>
        <c:auto val="1"/>
        <c:lblAlgn val="ctr"/>
        <c:lblOffset val="100"/>
        <c:tickLblSkip val="1"/>
        <c:noMultiLvlLbl val="0"/>
      </c:catAx>
      <c:valAx>
        <c:axId val="62954816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6883200"/>
        <c:crosses val="autoZero"/>
        <c:crossBetween val="between"/>
      </c:valAx>
      <c:valAx>
        <c:axId val="5680332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crossAx val="56884224"/>
        <c:crosses val="max"/>
        <c:crossBetween val="between"/>
      </c:valAx>
      <c:catAx>
        <c:axId val="56884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803328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'Relatório de Status'!$B$11</c:f>
          <c:strCache>
            <c:ptCount val="1"/>
            <c:pt idx="0">
              <c:v>Cell Title</c:v>
            </c:pt>
          </c:strCache>
        </c:strRef>
      </c:tx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838191708941804E-2"/>
          <c:y val="0.21029576282597395"/>
          <c:w val="0.87921107361174244"/>
          <c:h val="0.60781816987101078"/>
        </c:manualLayout>
      </c:layout>
      <c:barChart>
        <c:barDir val="col"/>
        <c:grouping val="clustered"/>
        <c:varyColors val="0"/>
        <c:ser>
          <c:idx val="0"/>
          <c:order val="0"/>
          <c:tx>
            <c:v>Weekly Execution</c:v>
          </c:tx>
          <c:spPr>
            <a:solidFill>
              <a:srgbClr val="B15B5B"/>
            </a:solidFill>
          </c:spPr>
          <c:invertIfNegative val="0"/>
          <c:cat>
            <c:strRef>
              <c:f>[0]!RotuloX</c:f>
              <c:strCache>
                <c:ptCount val="2"/>
                <c:pt idx="1">
                  <c:v>W1</c:v>
                </c:pt>
              </c:strCache>
            </c:strRef>
          </c:cat>
          <c:val>
            <c:numRef>
              <c:f>[0]!Semanal</c:f>
              <c:numCache>
                <c:formatCode>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4C06-498A-BE35-579871E96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13952"/>
        <c:axId val="56807360"/>
      </c:barChart>
      <c:lineChart>
        <c:grouping val="standard"/>
        <c:varyColors val="0"/>
        <c:ser>
          <c:idx val="1"/>
          <c:order val="1"/>
          <c:tx>
            <c:v>Planned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[0]!RotuloX</c:f>
              <c:strCache>
                <c:ptCount val="2"/>
                <c:pt idx="1">
                  <c:v>W1</c:v>
                </c:pt>
              </c:strCache>
            </c:strRef>
          </c:cat>
          <c:val>
            <c:numRef>
              <c:f>[0]!Planejado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06-498A-BE35-579871E969ED}"/>
            </c:ext>
          </c:extLst>
        </c:ser>
        <c:ser>
          <c:idx val="3"/>
          <c:order val="2"/>
          <c:tx>
            <c:v>Projected</c:v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cat>
            <c:strRef>
              <c:f>[0]!RotuloX</c:f>
              <c:strCache>
                <c:ptCount val="2"/>
                <c:pt idx="1">
                  <c:v>W1</c:v>
                </c:pt>
              </c:strCache>
            </c:strRef>
          </c:cat>
          <c:val>
            <c:numRef>
              <c:f>[0]!Projetado</c:f>
              <c:numCache>
                <c:formatCode>#,##0</c:formatCode>
                <c:ptCount val="1"/>
                <c:pt idx="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06-498A-BE35-579871E969ED}"/>
            </c:ext>
          </c:extLst>
        </c:ser>
        <c:ser>
          <c:idx val="2"/>
          <c:order val="3"/>
          <c:tx>
            <c:v>Actual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[0]!RotuloX</c:f>
              <c:strCache>
                <c:ptCount val="2"/>
                <c:pt idx="1">
                  <c:v>W1</c:v>
                </c:pt>
              </c:strCache>
            </c:strRef>
          </c:cat>
          <c:val>
            <c:numRef>
              <c:f>[0]!Realizado</c:f>
              <c:numCache>
                <c:formatCode>0.0</c:formatCode>
                <c:ptCount val="1"/>
                <c:pt idx="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06-498A-BE35-579871E96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12928"/>
        <c:axId val="56806784"/>
      </c:lineChart>
      <c:catAx>
        <c:axId val="57212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 anchor="b" anchorCtr="1"/>
          <a:lstStyle/>
          <a:p>
            <a:pPr>
              <a:defRPr sz="1000"/>
            </a:pPr>
            <a:endParaRPr lang="pt-BR"/>
          </a:p>
        </c:txPr>
        <c:crossAx val="56806784"/>
        <c:crosses val="autoZero"/>
        <c:auto val="1"/>
        <c:lblAlgn val="ctr"/>
        <c:lblOffset val="100"/>
        <c:tickLblSkip val="1"/>
        <c:noMultiLvlLbl val="0"/>
      </c:catAx>
      <c:valAx>
        <c:axId val="56806784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57212928"/>
        <c:crosses val="autoZero"/>
        <c:crossBetween val="between"/>
      </c:valAx>
      <c:valAx>
        <c:axId val="5680736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57213952"/>
        <c:crosses val="max"/>
        <c:crossBetween val="between"/>
      </c:valAx>
      <c:catAx>
        <c:axId val="57213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807360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'Relatório de Status'!$B$11</c:f>
          <c:strCache>
            <c:ptCount val="1"/>
            <c:pt idx="0">
              <c:v>Cell Title</c:v>
            </c:pt>
          </c:strCache>
        </c:strRef>
      </c:tx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838191708941804E-2"/>
          <c:y val="0.21029576282597395"/>
          <c:w val="0.87921107361174244"/>
          <c:h val="0.60781816987101078"/>
        </c:manualLayout>
      </c:layout>
      <c:barChart>
        <c:barDir val="col"/>
        <c:grouping val="clustered"/>
        <c:varyColors val="0"/>
        <c:ser>
          <c:idx val="0"/>
          <c:order val="0"/>
          <c:tx>
            <c:v>Weekly Execution</c:v>
          </c:tx>
          <c:spPr>
            <a:solidFill>
              <a:srgbClr val="B15B5B"/>
            </a:solidFill>
          </c:spPr>
          <c:invertIfNegative val="0"/>
          <c:cat>
            <c:strRef>
              <c:f>[0]!RotuloX</c:f>
              <c:strCache>
                <c:ptCount val="2"/>
                <c:pt idx="1">
                  <c:v>W1</c:v>
                </c:pt>
              </c:strCache>
            </c:strRef>
          </c:cat>
          <c:val>
            <c:numRef>
              <c:f>[0]!Semanal</c:f>
              <c:numCache>
                <c:formatCode>0.0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38F0-4D50-8DAD-CC9F965D9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82976"/>
        <c:axId val="56810816"/>
      </c:barChart>
      <c:lineChart>
        <c:grouping val="standard"/>
        <c:varyColors val="0"/>
        <c:ser>
          <c:idx val="1"/>
          <c:order val="1"/>
          <c:tx>
            <c:v>Planned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[0]!RotuloX</c:f>
              <c:strCache>
                <c:ptCount val="2"/>
                <c:pt idx="1">
                  <c:v>W1</c:v>
                </c:pt>
              </c:strCache>
            </c:strRef>
          </c:cat>
          <c:val>
            <c:numRef>
              <c:f>[0]!Planejado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0-4D50-8DAD-CC9F965D95B1}"/>
            </c:ext>
          </c:extLst>
        </c:ser>
        <c:ser>
          <c:idx val="3"/>
          <c:order val="2"/>
          <c:tx>
            <c:v>Projected</c:v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cat>
            <c:strRef>
              <c:f>[0]!RotuloX</c:f>
              <c:strCache>
                <c:ptCount val="2"/>
                <c:pt idx="1">
                  <c:v>W1</c:v>
                </c:pt>
              </c:strCache>
            </c:strRef>
          </c:cat>
          <c:val>
            <c:numRef>
              <c:f>[0]!Projetado</c:f>
              <c:numCache>
                <c:formatCode>#,##0</c:formatCode>
                <c:ptCount val="1"/>
                <c:pt idx="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F0-4D50-8DAD-CC9F965D95B1}"/>
            </c:ext>
          </c:extLst>
        </c:ser>
        <c:ser>
          <c:idx val="2"/>
          <c:order val="3"/>
          <c:tx>
            <c:v>Actual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[0]!RotuloX</c:f>
              <c:strCache>
                <c:ptCount val="2"/>
                <c:pt idx="1">
                  <c:v>W1</c:v>
                </c:pt>
              </c:strCache>
            </c:strRef>
          </c:cat>
          <c:val>
            <c:numRef>
              <c:f>[0]!Realizado</c:f>
              <c:numCache>
                <c:formatCode>0.0</c:formatCode>
                <c:ptCount val="1"/>
                <c:pt idx="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F0-4D50-8DAD-CC9F965D9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9824"/>
        <c:axId val="56810240"/>
      </c:lineChart>
      <c:catAx>
        <c:axId val="4058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 anchor="b" anchorCtr="1"/>
          <a:lstStyle/>
          <a:p>
            <a:pPr>
              <a:defRPr sz="1000"/>
            </a:pPr>
            <a:endParaRPr lang="pt-BR"/>
          </a:p>
        </c:txPr>
        <c:crossAx val="56810240"/>
        <c:crosses val="autoZero"/>
        <c:auto val="1"/>
        <c:lblAlgn val="ctr"/>
        <c:lblOffset val="100"/>
        <c:tickLblSkip val="1"/>
        <c:noMultiLvlLbl val="0"/>
      </c:catAx>
      <c:valAx>
        <c:axId val="56810240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0589824"/>
        <c:crosses val="autoZero"/>
        <c:crossBetween val="between"/>
      </c:valAx>
      <c:valAx>
        <c:axId val="5681081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99582976"/>
        <c:crosses val="max"/>
        <c:crossBetween val="between"/>
      </c:valAx>
      <c:catAx>
        <c:axId val="99582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810816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aniel de Navega&#231;&#227;o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Paniel de Navega&#231;&#227;o'!A1"/><Relationship Id="rId1" Type="http://schemas.openxmlformats.org/officeDocument/2006/relationships/chart" Target="../charts/chart1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Paniel de Navega&#231;&#227;o'!A1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aniel de Navega&#231;&#227;o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aniel de Navega&#231;&#227;o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aniel de Navega&#231;&#227;o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Paniel de Navega&#231;&#227;o'!A1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262758</xdr:colOff>
      <xdr:row>1</xdr:row>
      <xdr:rowOff>0</xdr:rowOff>
    </xdr:from>
    <xdr:to>
      <xdr:col>3</xdr:col>
      <xdr:colOff>1643883</xdr:colOff>
      <xdr:row>3</xdr:row>
      <xdr:rowOff>47406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941034" y="98534"/>
          <a:ext cx="1381125" cy="561975"/>
        </a:xfrm>
        <a:prstGeom prst="rect">
          <a:avLst/>
        </a:prstGeom>
        <a:solidFill>
          <a:schemeClr val="accent3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Navigation Panel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13609</xdr:colOff>
      <xdr:row>8</xdr:row>
      <xdr:rowOff>122465</xdr:rowOff>
    </xdr:from>
    <xdr:to>
      <xdr:col>16</xdr:col>
      <xdr:colOff>925286</xdr:colOff>
      <xdr:row>24</xdr:row>
      <xdr:rowOff>136071</xdr:rowOff>
    </xdr:to>
    <xdr:graphicFrame macro="">
      <xdr:nvGraphicFramePr>
        <xdr:cNvPr id="24" name="Curva Rundown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oneCellAnchor>
    <xdr:from>
      <xdr:col>8</xdr:col>
      <xdr:colOff>1101725</xdr:colOff>
      <xdr:row>45</xdr:row>
      <xdr:rowOff>0</xdr:rowOff>
    </xdr:from>
    <xdr:ext cx="184731" cy="264560"/>
    <xdr:sp macro="" textlink="">
      <xdr:nvSpPr>
        <xdr:cNvPr id="2" name="TextBox 9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73850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8</xdr:col>
      <xdr:colOff>133272</xdr:colOff>
      <xdr:row>45</xdr:row>
      <xdr:rowOff>0</xdr:rowOff>
    </xdr:from>
    <xdr:ext cx="184731" cy="264560"/>
    <xdr:sp macro="" textlink="">
      <xdr:nvSpPr>
        <xdr:cNvPr id="3" name="TextBox 9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705397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8</xdr:col>
      <xdr:colOff>1101725</xdr:colOff>
      <xdr:row>45</xdr:row>
      <xdr:rowOff>0</xdr:rowOff>
    </xdr:from>
    <xdr:ext cx="184731" cy="264560"/>
    <xdr:sp macro="" textlink="">
      <xdr:nvSpPr>
        <xdr:cNvPr id="4" name="TextBox 9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673850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8</xdr:col>
      <xdr:colOff>1101725</xdr:colOff>
      <xdr:row>45</xdr:row>
      <xdr:rowOff>0</xdr:rowOff>
    </xdr:from>
    <xdr:ext cx="184731" cy="264560"/>
    <xdr:sp macro="" textlink="">
      <xdr:nvSpPr>
        <xdr:cNvPr id="5" name="TextBox 9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673850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2024</xdr:colOff>
      <xdr:row>45</xdr:row>
      <xdr:rowOff>0</xdr:rowOff>
    </xdr:from>
    <xdr:ext cx="184731" cy="264560"/>
    <xdr:sp macro="" textlink="">
      <xdr:nvSpPr>
        <xdr:cNvPr id="6" name="TextBox 10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21124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57149</xdr:colOff>
      <xdr:row>45</xdr:row>
      <xdr:rowOff>0</xdr:rowOff>
    </xdr:from>
    <xdr:ext cx="184731" cy="264560"/>
    <xdr:sp macro="" textlink="">
      <xdr:nvSpPr>
        <xdr:cNvPr id="7" name="TextBox 10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76249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8</xdr:col>
      <xdr:colOff>1101725</xdr:colOff>
      <xdr:row>45</xdr:row>
      <xdr:rowOff>0</xdr:rowOff>
    </xdr:from>
    <xdr:ext cx="184731" cy="264560"/>
    <xdr:sp macro="" textlink="">
      <xdr:nvSpPr>
        <xdr:cNvPr id="8" name="TextBox 9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673850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8</xdr:col>
      <xdr:colOff>133272</xdr:colOff>
      <xdr:row>45</xdr:row>
      <xdr:rowOff>0</xdr:rowOff>
    </xdr:from>
    <xdr:ext cx="184731" cy="264560"/>
    <xdr:sp macro="" textlink="">
      <xdr:nvSpPr>
        <xdr:cNvPr id="9" name="TextBox 97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5705397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8</xdr:col>
      <xdr:colOff>1101725</xdr:colOff>
      <xdr:row>45</xdr:row>
      <xdr:rowOff>0</xdr:rowOff>
    </xdr:from>
    <xdr:ext cx="184731" cy="264560"/>
    <xdr:sp macro="" textlink="">
      <xdr:nvSpPr>
        <xdr:cNvPr id="10" name="TextBox 9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6673850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8</xdr:col>
      <xdr:colOff>1101725</xdr:colOff>
      <xdr:row>45</xdr:row>
      <xdr:rowOff>0</xdr:rowOff>
    </xdr:from>
    <xdr:ext cx="184731" cy="264560"/>
    <xdr:sp macro="" textlink="">
      <xdr:nvSpPr>
        <xdr:cNvPr id="11" name="TextBox 99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6673850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2024</xdr:colOff>
      <xdr:row>45</xdr:row>
      <xdr:rowOff>0</xdr:rowOff>
    </xdr:from>
    <xdr:ext cx="184731" cy="264560"/>
    <xdr:sp macro="" textlink="">
      <xdr:nvSpPr>
        <xdr:cNvPr id="12" name="TextBox 10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421124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57149</xdr:colOff>
      <xdr:row>45</xdr:row>
      <xdr:rowOff>0</xdr:rowOff>
    </xdr:from>
    <xdr:ext cx="184731" cy="264560"/>
    <xdr:sp macro="" textlink="">
      <xdr:nvSpPr>
        <xdr:cNvPr id="13" name="TextBox 10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476249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17</xdr:col>
      <xdr:colOff>149679</xdr:colOff>
      <xdr:row>0</xdr:row>
      <xdr:rowOff>122464</xdr:rowOff>
    </xdr:from>
    <xdr:to>
      <xdr:col>20</xdr:col>
      <xdr:colOff>61232</xdr:colOff>
      <xdr:row>4</xdr:row>
      <xdr:rowOff>4082</xdr:rowOff>
    </xdr:to>
    <xdr:sp macro="" textlink="">
      <xdr:nvSpPr>
        <xdr:cNvPr id="19" name="Retângulo 1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3974536" y="122464"/>
          <a:ext cx="1381125" cy="561975"/>
        </a:xfrm>
        <a:prstGeom prst="rect">
          <a:avLst/>
        </a:prstGeom>
        <a:solidFill>
          <a:schemeClr val="accent3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Navigation Panel</a:t>
          </a:r>
        </a:p>
      </xdr:txBody>
    </xdr:sp>
    <xdr:clientData/>
  </xdr:twoCellAnchor>
  <xdr:twoCellAnchor editAs="oneCell">
    <xdr:from>
      <xdr:col>4</xdr:col>
      <xdr:colOff>870856</xdr:colOff>
      <xdr:row>34</xdr:row>
      <xdr:rowOff>76470</xdr:rowOff>
    </xdr:from>
    <xdr:to>
      <xdr:col>7</xdr:col>
      <xdr:colOff>97664</xdr:colOff>
      <xdr:row>46</xdr:row>
      <xdr:rowOff>49257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65070" y="6907256"/>
          <a:ext cx="1621665" cy="2095501"/>
        </a:xfrm>
        <a:prstGeom prst="rect">
          <a:avLst/>
        </a:prstGeom>
      </xdr:spPr>
    </xdr:pic>
    <xdr:clientData/>
  </xdr:twoCellAnchor>
  <xdr:twoCellAnchor editAs="oneCell">
    <xdr:from>
      <xdr:col>1</xdr:col>
      <xdr:colOff>103413</xdr:colOff>
      <xdr:row>34</xdr:row>
      <xdr:rowOff>152400</xdr:rowOff>
    </xdr:from>
    <xdr:to>
      <xdr:col>4</xdr:col>
      <xdr:colOff>969248</xdr:colOff>
      <xdr:row>46</xdr:row>
      <xdr:rowOff>88717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0588" y="6877050"/>
          <a:ext cx="3437585" cy="1993717"/>
        </a:xfrm>
        <a:prstGeom prst="rect">
          <a:avLst/>
        </a:prstGeom>
      </xdr:spPr>
    </xdr:pic>
    <xdr:clientData/>
  </xdr:twoCellAnchor>
  <xdr:twoCellAnchor editAs="oneCell">
    <xdr:from>
      <xdr:col>8</xdr:col>
      <xdr:colOff>58509</xdr:colOff>
      <xdr:row>33</xdr:row>
      <xdr:rowOff>68034</xdr:rowOff>
    </xdr:from>
    <xdr:to>
      <xdr:col>8</xdr:col>
      <xdr:colOff>1945820</xdr:colOff>
      <xdr:row>47</xdr:row>
      <xdr:rowOff>57693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87759" y="6721927"/>
          <a:ext cx="1887311" cy="24661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44986</xdr:colOff>
      <xdr:row>37</xdr:row>
      <xdr:rowOff>11206</xdr:rowOff>
    </xdr:from>
    <xdr:to>
      <xdr:col>16</xdr:col>
      <xdr:colOff>393807</xdr:colOff>
      <xdr:row>45</xdr:row>
      <xdr:rowOff>136072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 bwMode="auto">
        <a:xfrm>
          <a:off x="12060093" y="7236599"/>
          <a:ext cx="1219678" cy="1608044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27432" tIns="27432" rIns="27432" bIns="0" rtlCol="0" anchor="t" upright="1"/>
        <a:lstStyle/>
        <a:p>
          <a:pPr eaLnBrk="1" fontAlgn="auto" latinLnBrk="0" hangingPunct="1"/>
          <a:r>
            <a:rPr lang="pt-BR" sz="1100" b="0" i="0" baseline="0">
              <a:effectLst/>
              <a:latin typeface="+mn-lt"/>
              <a:ea typeface="+mn-ea"/>
              <a:cs typeface="+mn-cs"/>
            </a:rPr>
            <a:t>RESPONSIBLE PICTURE</a:t>
          </a:r>
          <a:endParaRPr lang="pt-BR">
            <a:effectLst/>
          </a:endParaRPr>
        </a:p>
      </xdr:txBody>
    </xdr:sp>
    <xdr:clientData fLocksWithSheet="0"/>
  </xdr:twoCellAnchor>
  <xdr:twoCellAnchor>
    <xdr:from>
      <xdr:col>12</xdr:col>
      <xdr:colOff>17287</xdr:colOff>
      <xdr:row>37</xdr:row>
      <xdr:rowOff>11206</xdr:rowOff>
    </xdr:from>
    <xdr:to>
      <xdr:col>13</xdr:col>
      <xdr:colOff>775607</xdr:colOff>
      <xdr:row>45</xdr:row>
      <xdr:rowOff>95250</xdr:rowOff>
    </xdr:to>
    <xdr:sp macro="" textlink="">
      <xdr:nvSpPr>
        <xdr:cNvPr id="9" name="Retângulo 9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 bwMode="auto">
        <a:xfrm>
          <a:off x="9691966" y="7236599"/>
          <a:ext cx="1193748" cy="1567222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27432" tIns="27432" rIns="27432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RESPONSIBLE PICTURE</a:t>
          </a:r>
        </a:p>
      </xdr:txBody>
    </xdr:sp>
    <xdr:clientData fLocksWithSheet="0"/>
  </xdr:twoCellAnchor>
  <xdr:twoCellAnchor>
    <xdr:from>
      <xdr:col>0</xdr:col>
      <xdr:colOff>44106</xdr:colOff>
      <xdr:row>9</xdr:row>
      <xdr:rowOff>2</xdr:rowOff>
    </xdr:from>
    <xdr:to>
      <xdr:col>10</xdr:col>
      <xdr:colOff>-1</xdr:colOff>
      <xdr:row>32</xdr:row>
      <xdr:rowOff>122464</xdr:rowOff>
    </xdr:to>
    <xdr:graphicFrame macro="">
      <xdr:nvGraphicFramePr>
        <xdr:cNvPr id="10" name="Curva Rundown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19</xdr:col>
      <xdr:colOff>95250</xdr:colOff>
      <xdr:row>1</xdr:row>
      <xdr:rowOff>68035</xdr:rowOff>
    </xdr:from>
    <xdr:to>
      <xdr:col>21</xdr:col>
      <xdr:colOff>251732</xdr:colOff>
      <xdr:row>4</xdr:row>
      <xdr:rowOff>112939</xdr:rowOff>
    </xdr:to>
    <xdr:sp macro="" textlink="">
      <xdr:nvSpPr>
        <xdr:cNvPr id="7" name="Retângul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5280821" y="122464"/>
          <a:ext cx="1381125" cy="561975"/>
        </a:xfrm>
        <a:prstGeom prst="rect">
          <a:avLst/>
        </a:prstGeom>
        <a:solidFill>
          <a:schemeClr val="accent3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Navigation</a:t>
          </a:r>
          <a:r>
            <a:rPr lang="pt-BR" sz="1400" b="1" baseline="0"/>
            <a:t> Panel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134471</xdr:colOff>
      <xdr:row>0</xdr:row>
      <xdr:rowOff>123265</xdr:rowOff>
    </xdr:from>
    <xdr:to>
      <xdr:col>8</xdr:col>
      <xdr:colOff>305360</xdr:colOff>
      <xdr:row>1</xdr:row>
      <xdr:rowOff>102534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566647" y="123265"/>
          <a:ext cx="1381125" cy="561975"/>
        </a:xfrm>
        <a:prstGeom prst="rect">
          <a:avLst/>
        </a:prstGeom>
        <a:solidFill>
          <a:schemeClr val="accent3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Navigation Panel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171450</xdr:colOff>
      <xdr:row>0</xdr:row>
      <xdr:rowOff>85725</xdr:rowOff>
    </xdr:from>
    <xdr:to>
      <xdr:col>14</xdr:col>
      <xdr:colOff>209550</xdr:colOff>
      <xdr:row>2</xdr:row>
      <xdr:rowOff>266700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724775" y="85725"/>
          <a:ext cx="1381125" cy="561975"/>
        </a:xfrm>
        <a:prstGeom prst="rect">
          <a:avLst/>
        </a:prstGeom>
        <a:solidFill>
          <a:schemeClr val="accent3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Navigation</a:t>
          </a:r>
          <a:r>
            <a:rPr lang="pt-BR" sz="1400" b="1" baseline="0"/>
            <a:t> Panel</a:t>
          </a:r>
          <a:endParaRPr lang="pt-BR" sz="14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0</xdr:row>
      <xdr:rowOff>85725</xdr:rowOff>
    </xdr:from>
    <xdr:to>
      <xdr:col>10</xdr:col>
      <xdr:colOff>276225</xdr:colOff>
      <xdr:row>2</xdr:row>
      <xdr:rowOff>257175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981700" y="85725"/>
          <a:ext cx="1381125" cy="561975"/>
        </a:xfrm>
        <a:prstGeom prst="rect">
          <a:avLst/>
        </a:prstGeom>
        <a:solidFill>
          <a:schemeClr val="accent3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Navigation Panel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44106</xdr:colOff>
      <xdr:row>9</xdr:row>
      <xdr:rowOff>2</xdr:rowOff>
    </xdr:from>
    <xdr:to>
      <xdr:col>10</xdr:col>
      <xdr:colOff>-1</xdr:colOff>
      <xdr:row>32</xdr:row>
      <xdr:rowOff>122464</xdr:rowOff>
    </xdr:to>
    <xdr:graphicFrame macro="">
      <xdr:nvGraphicFramePr>
        <xdr:cNvPr id="4" name="Curva Rundown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20</xdr:col>
      <xdr:colOff>108856</xdr:colOff>
      <xdr:row>1</xdr:row>
      <xdr:rowOff>68035</xdr:rowOff>
    </xdr:from>
    <xdr:to>
      <xdr:col>22</xdr:col>
      <xdr:colOff>265339</xdr:colOff>
      <xdr:row>4</xdr:row>
      <xdr:rowOff>112939</xdr:rowOff>
    </xdr:to>
    <xdr:sp macro="" textlink="">
      <xdr:nvSpPr>
        <xdr:cNvPr id="8" name="Retângul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15403285" y="122464"/>
          <a:ext cx="1381125" cy="561975"/>
        </a:xfrm>
        <a:prstGeom prst="rect">
          <a:avLst/>
        </a:prstGeom>
        <a:solidFill>
          <a:schemeClr val="accent3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Navigation</a:t>
          </a:r>
          <a:r>
            <a:rPr lang="pt-BR" sz="1400" b="1" baseline="0"/>
            <a:t> Panel</a:t>
          </a:r>
          <a:endParaRPr lang="pt-BR" sz="14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hz0\Desktop\Anexo%202%20-%20Modelos%20C&#233;lulas%20de%20Resultado_rev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niel de Navegação"/>
      <sheetName val="Instruções"/>
      <sheetName val="Relatório de Implantação"/>
      <sheetName val="Relatório de Status"/>
      <sheetName val="Realização Diária"/>
      <sheetName val="Rundown"/>
      <sheetName val="Efetivo"/>
      <sheetName val="Controle de Revisões"/>
      <sheetName val="Encerramento"/>
      <sheetName val="Anexo 2 - Modelos Células de Re"/>
    </sheetNames>
    <definedNames>
      <definedName name="Planejado" refersTo="#REF!"/>
      <definedName name="Projetado" refersTo="#REF!"/>
      <definedName name="Realizado" refersTo="#REF!"/>
      <definedName name="RotuloX" refersTo="#REF!"/>
      <definedName name="Semanal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showGridLines="0" showRowColHeaders="0" zoomScale="70" zoomScaleNormal="70" workbookViewId="0">
      <selection activeCell="B10" sqref="B10:L10"/>
    </sheetView>
  </sheetViews>
  <sheetFormatPr defaultRowHeight="14.5"/>
  <cols>
    <col min="1" max="1" width="2.81640625" customWidth="1"/>
  </cols>
  <sheetData>
    <row r="1" spans="1:12">
      <c r="A1" s="93"/>
    </row>
    <row r="2" spans="1:12">
      <c r="B2" s="241" t="s">
        <v>0</v>
      </c>
      <c r="C2" s="242"/>
      <c r="D2" s="242"/>
      <c r="E2" s="242"/>
      <c r="F2" s="242"/>
      <c r="G2" s="242"/>
      <c r="H2" s="242"/>
      <c r="I2" s="242"/>
      <c r="J2" s="242"/>
      <c r="K2" s="242"/>
      <c r="L2" s="243"/>
    </row>
    <row r="3" spans="1:12">
      <c r="B3" s="244"/>
      <c r="C3" s="245"/>
      <c r="D3" s="245"/>
      <c r="E3" s="245"/>
      <c r="F3" s="245"/>
      <c r="G3" s="245"/>
      <c r="H3" s="245"/>
      <c r="I3" s="245"/>
      <c r="J3" s="245"/>
      <c r="K3" s="245"/>
      <c r="L3" s="246"/>
    </row>
    <row r="4" spans="1:12">
      <c r="B4" s="247"/>
      <c r="C4" s="248"/>
      <c r="D4" s="248"/>
      <c r="E4" s="248"/>
      <c r="F4" s="248"/>
      <c r="G4" s="248"/>
      <c r="H4" s="248"/>
      <c r="I4" s="248"/>
      <c r="J4" s="248"/>
      <c r="K4" s="248"/>
      <c r="L4" s="249"/>
    </row>
    <row r="5" spans="1:12" ht="8.15" customHeight="1"/>
    <row r="6" spans="1:12" ht="30" customHeight="1">
      <c r="B6" s="238" t="s">
        <v>1</v>
      </c>
      <c r="C6" s="239"/>
      <c r="D6" s="239"/>
      <c r="E6" s="239"/>
      <c r="F6" s="239"/>
      <c r="G6" s="239"/>
      <c r="H6" s="239"/>
      <c r="I6" s="239"/>
      <c r="J6" s="239"/>
      <c r="K6" s="239"/>
      <c r="L6" s="240"/>
    </row>
    <row r="7" spans="1:12" ht="8.15" customHeight="1"/>
    <row r="8" spans="1:12" ht="30" customHeight="1">
      <c r="B8" s="238" t="s">
        <v>2</v>
      </c>
      <c r="C8" s="239"/>
      <c r="D8" s="239"/>
      <c r="E8" s="239"/>
      <c r="F8" s="239"/>
      <c r="G8" s="239"/>
      <c r="H8" s="239"/>
      <c r="I8" s="239"/>
      <c r="J8" s="239"/>
      <c r="K8" s="239"/>
      <c r="L8" s="240"/>
    </row>
    <row r="9" spans="1:12" ht="8.15" customHeight="1"/>
    <row r="10" spans="1:12" ht="30" customHeight="1">
      <c r="B10" s="238" t="s">
        <v>3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40"/>
    </row>
    <row r="11" spans="1:12" ht="8.15" customHeight="1"/>
    <row r="12" spans="1:12" ht="30" customHeight="1">
      <c r="B12" s="238" t="s">
        <v>4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40"/>
    </row>
    <row r="13" spans="1:12" ht="8.15" customHeight="1"/>
    <row r="14" spans="1:12" ht="30" customHeight="1">
      <c r="B14" s="238" t="s">
        <v>5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40"/>
    </row>
    <row r="15" spans="1:12" ht="8.15" customHeight="1"/>
    <row r="16" spans="1:12" ht="30" customHeight="1">
      <c r="B16" s="238" t="s">
        <v>6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40"/>
    </row>
    <row r="17" spans="2:12" ht="8.15" customHeight="1"/>
    <row r="18" spans="2:12" ht="30" customHeight="1">
      <c r="B18" s="238" t="s">
        <v>7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40"/>
    </row>
  </sheetData>
  <mergeCells count="8">
    <mergeCell ref="B14:L14"/>
    <mergeCell ref="B16:L16"/>
    <mergeCell ref="B18:L18"/>
    <mergeCell ref="B2:L4"/>
    <mergeCell ref="B6:L6"/>
    <mergeCell ref="B8:L8"/>
    <mergeCell ref="B10:L10"/>
    <mergeCell ref="B12:L12"/>
  </mergeCells>
  <hyperlinks>
    <hyperlink ref="B6:L6" location="Instruções!A1" display="Instruções" xr:uid="{00000000-0004-0000-0000-000000000000}"/>
    <hyperlink ref="B8:L8" location="'Relatório de Implantação'!A1" display="Relatório de Implantação" xr:uid="{00000000-0004-0000-0000-000001000000}"/>
    <hyperlink ref="B10:L10" location="'Relatório de Status'!A1" display="Relatório de Status" xr:uid="{00000000-0004-0000-0000-000002000000}"/>
    <hyperlink ref="B12:L12" location="Rundown!A1" display="Rundown" xr:uid="{00000000-0004-0000-0000-000003000000}"/>
    <hyperlink ref="B14:L14" location="Efetivo!A1" display="Efetivo" xr:uid="{00000000-0004-0000-0000-000004000000}"/>
    <hyperlink ref="B16:L16" location="'Realização Diária'!A1" display="Realização Diária" xr:uid="{00000000-0004-0000-0000-000005000000}"/>
    <hyperlink ref="B18:L18" location="Encerramento!A1" display="Relatório de Encerramento" xr:uid="{00000000-0004-0000-0000-000006000000}"/>
  </hyperlinks>
  <pageMargins left="0.51181102362204722" right="0.51181102362204722" top="0.78740157480314965" bottom="0.78740157480314965" header="0.31496062992125984" footer="0.31496062992125984"/>
  <pageSetup paperSize="9" scale="96" orientation="portrait" r:id="rId1"/>
  <headerFooter>
    <oddFooter>&amp;L_x000D_&amp;1#&amp;"Trebuchet MS"&amp;9&amp;K008542 INTERNA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D26"/>
  <sheetViews>
    <sheetView showGridLines="0" zoomScale="87" zoomScaleNormal="87" workbookViewId="0"/>
  </sheetViews>
  <sheetFormatPr defaultColWidth="9.1796875" defaultRowHeight="14.5"/>
  <cols>
    <col min="1" max="1" width="1.1796875" style="93" customWidth="1"/>
    <col min="2" max="2" width="97" style="93" customWidth="1"/>
    <col min="3" max="3" width="47" style="93" customWidth="1"/>
    <col min="4" max="4" width="54.1796875" style="93" customWidth="1"/>
    <col min="5" max="16384" width="9.1796875" style="93"/>
  </cols>
  <sheetData>
    <row r="1" spans="2:4" ht="7.5" customHeight="1" thickBot="1"/>
    <row r="2" spans="2:4">
      <c r="B2" s="253" t="s">
        <v>8</v>
      </c>
      <c r="C2" s="254"/>
    </row>
    <row r="3" spans="2:4" ht="25.5" customHeight="1" thickBot="1">
      <c r="B3" s="255"/>
      <c r="C3" s="256"/>
    </row>
    <row r="4" spans="2:4" ht="9" customHeight="1" thickBot="1"/>
    <row r="5" spans="2:4" ht="15.5">
      <c r="B5" s="250" t="s">
        <v>9</v>
      </c>
      <c r="C5" s="251"/>
    </row>
    <row r="6" spans="2:4" ht="30" customHeight="1">
      <c r="B6" s="95" t="s">
        <v>10</v>
      </c>
      <c r="C6" s="92"/>
      <c r="D6" s="104" t="str">
        <f>IF(C6="","The Cell Title must be filled out!","")</f>
        <v>The Cell Title must be filled out!</v>
      </c>
    </row>
    <row r="7" spans="2:4" ht="30" customHeight="1">
      <c r="B7" s="94" t="s">
        <v>11</v>
      </c>
      <c r="C7" s="91"/>
      <c r="D7" s="104" t="str">
        <f>IF(C7="","Cell No. must be filled out!","")</f>
        <v>Cell No. must be filled out!</v>
      </c>
    </row>
    <row r="8" spans="2:4" ht="30" customHeight="1">
      <c r="B8" s="94" t="s">
        <v>12</v>
      </c>
      <c r="C8" s="92"/>
      <c r="D8" s="104" t="str">
        <f>IF(C8="","The Rundown Start must be filled out!","")</f>
        <v>The Rundown Start must be filled out!</v>
      </c>
    </row>
    <row r="9" spans="2:4" ht="30" customHeight="1">
      <c r="B9" s="94" t="s">
        <v>13</v>
      </c>
      <c r="C9" s="92"/>
      <c r="D9" s="104" t="str">
        <f>IF(C9="","The Rundown Finish must be filled out!",IF((C9&lt;=C8),"The Rundown Finish must occur after to Rundown Start!",""))</f>
        <v>The Rundown Finish must be filled out!</v>
      </c>
    </row>
    <row r="10" spans="2:4" ht="30" customHeight="1">
      <c r="B10" s="94" t="s">
        <v>14</v>
      </c>
      <c r="C10" s="91"/>
      <c r="D10" s="104" t="str">
        <f>IF(C10="","If the field is empty, W1 will be considered as first week",IF(MID(C10,1,1)&lt;&gt;"W","Week must start with the letter W!",""))</f>
        <v>If the field is empty, W1 will be considered as first week</v>
      </c>
    </row>
    <row r="11" spans="2:4" ht="30" customHeight="1">
      <c r="B11" s="94" t="s">
        <v>15</v>
      </c>
      <c r="C11" s="91"/>
      <c r="D11" s="104" t="str">
        <f>IF(C11="","Measurement Unit must be filled out!","")</f>
        <v>Measurement Unit must be filled out!</v>
      </c>
    </row>
    <row r="12" spans="2:4" ht="48" customHeight="1">
      <c r="B12" s="95" t="s">
        <v>16</v>
      </c>
      <c r="C12" s="178" t="s">
        <v>4</v>
      </c>
      <c r="D12" s="105"/>
    </row>
    <row r="13" spans="2:4" ht="35.15" customHeight="1">
      <c r="B13" s="95" t="s">
        <v>17</v>
      </c>
      <c r="C13" s="178" t="s">
        <v>5</v>
      </c>
      <c r="D13" s="105"/>
    </row>
    <row r="14" spans="2:4" ht="35.15" customHeight="1" thickBot="1">
      <c r="B14" s="96" t="s">
        <v>18</v>
      </c>
      <c r="C14" s="179" t="s">
        <v>3</v>
      </c>
      <c r="D14" s="105"/>
    </row>
    <row r="15" spans="2:4" ht="10.5" customHeight="1" thickBot="1">
      <c r="B15" s="97"/>
      <c r="C15" s="97"/>
      <c r="D15" s="106"/>
    </row>
    <row r="16" spans="2:4" ht="15.5">
      <c r="B16" s="252" t="s">
        <v>19</v>
      </c>
      <c r="C16" s="251"/>
      <c r="D16" s="106"/>
    </row>
    <row r="17" spans="2:4" ht="30" customHeight="1">
      <c r="B17" s="94" t="s">
        <v>20</v>
      </c>
      <c r="C17" s="91"/>
      <c r="D17" s="104" t="str">
        <f>IF(C17="","Report Week must be filled out!",IF(MID(C17,1,1)&lt;&gt;"W","Week must start with the letter W!",""))</f>
        <v>Report Week must be filled out!</v>
      </c>
    </row>
    <row r="18" spans="2:4" ht="35.15" customHeight="1">
      <c r="B18" s="95" t="s">
        <v>21</v>
      </c>
      <c r="C18" s="178" t="s">
        <v>4</v>
      </c>
      <c r="D18" s="106"/>
    </row>
    <row r="19" spans="2:4" ht="35.15" customHeight="1">
      <c r="B19" s="95" t="s">
        <v>22</v>
      </c>
      <c r="C19" s="178" t="s">
        <v>5</v>
      </c>
      <c r="D19" s="106"/>
    </row>
    <row r="20" spans="2:4" ht="58.5" customHeight="1" thickBot="1">
      <c r="B20" s="160" t="s">
        <v>23</v>
      </c>
      <c r="C20" s="179" t="s">
        <v>3</v>
      </c>
      <c r="D20" s="106"/>
    </row>
    <row r="21" spans="2:4" ht="15" thickBot="1">
      <c r="B21" s="159" t="s">
        <v>24</v>
      </c>
      <c r="C21" s="179" t="s">
        <v>3</v>
      </c>
      <c r="D21" s="106"/>
    </row>
    <row r="22" spans="2:4" ht="33.75" customHeight="1" thickBot="1">
      <c r="B22" s="237" t="s">
        <v>25</v>
      </c>
      <c r="C22" s="179" t="s">
        <v>6</v>
      </c>
    </row>
    <row r="23" spans="2:4" ht="15" thickBot="1"/>
    <row r="24" spans="2:4" ht="15.5">
      <c r="B24" s="252" t="s">
        <v>26</v>
      </c>
      <c r="C24" s="251"/>
    </row>
    <row r="25" spans="2:4" ht="26.25" customHeight="1">
      <c r="B25" s="94" t="s">
        <v>27</v>
      </c>
      <c r="C25" s="92"/>
      <c r="D25" s="104" t="str">
        <f>IF(C25="","Cell Closing Date must be filled out!","")</f>
        <v>Cell Closing Date must be filled out!</v>
      </c>
    </row>
    <row r="26" spans="2:4">
      <c r="B26" s="95" t="s">
        <v>28</v>
      </c>
      <c r="C26" s="177" t="s">
        <v>7</v>
      </c>
    </row>
  </sheetData>
  <mergeCells count="4">
    <mergeCell ref="B5:C5"/>
    <mergeCell ref="B16:C16"/>
    <mergeCell ref="B2:C3"/>
    <mergeCell ref="B24:C24"/>
  </mergeCells>
  <hyperlinks>
    <hyperlink ref="C18" location="Rundown!A1" display="Rundown" xr:uid="{00000000-0004-0000-0100-000000000000}"/>
    <hyperlink ref="C14" location="'Relatório de Status'!A1" display="Relatório de Status" xr:uid="{00000000-0004-0000-0100-000001000000}"/>
    <hyperlink ref="C22" location="'Realização Diária'!A1" display="Realização Diária" xr:uid="{00000000-0004-0000-0100-000002000000}"/>
    <hyperlink ref="C12" location="Rundown!A1" display="Rundown" xr:uid="{00000000-0004-0000-0100-000003000000}"/>
    <hyperlink ref="C13" location="Efetivo!A1" display="Efetivo" xr:uid="{00000000-0004-0000-0100-000004000000}"/>
    <hyperlink ref="C26" location="Encerramento!A1" display="Relatório de Encerramento" xr:uid="{00000000-0004-0000-0100-000005000000}"/>
    <hyperlink ref="C19" location="Efetivo!A1" display="Efetivo" xr:uid="{00000000-0004-0000-0100-000006000000}"/>
    <hyperlink ref="C20" location="'Relatório de Status'!A1" display="Relatório de Status" xr:uid="{00000000-0004-0000-0100-000008000000}"/>
    <hyperlink ref="C21" location="'Relatório de Status'!A1" display="Relatório de Status" xr:uid="{00000000-0004-0000-0100-000009000000}"/>
  </hyperlinks>
  <pageMargins left="0.511811024" right="0.511811024" top="0.78740157499999996" bottom="0.78740157499999996" header="0.31496062000000002" footer="0.31496062000000002"/>
  <pageSetup paperSize="9" scale="63" fitToHeight="0" orientation="portrait" r:id="rId1"/>
  <headerFooter>
    <oddFooter>&amp;L_x000D_&amp;1#&amp;"Trebuchet MS"&amp;9&amp;K008542 INTERNA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61"/>
  <sheetViews>
    <sheetView showGridLines="0" zoomScale="70" zoomScaleNormal="70" workbookViewId="0">
      <selection sqref="A1:A3"/>
    </sheetView>
  </sheetViews>
  <sheetFormatPr defaultColWidth="11.453125" defaultRowHeight="12.5"/>
  <cols>
    <col min="1" max="1" width="3.81640625" style="214" customWidth="1"/>
    <col min="2" max="2" width="2.54296875" style="214" bestFit="1" customWidth="1"/>
    <col min="3" max="3" width="20" style="214" customWidth="1"/>
    <col min="4" max="5" width="14.1796875" style="214" customWidth="1"/>
    <col min="6" max="6" width="17.453125" style="214" customWidth="1"/>
    <col min="7" max="7" width="4.54296875" style="214" bestFit="1" customWidth="1"/>
    <col min="8" max="8" width="5" style="214" bestFit="1" customWidth="1"/>
    <col min="9" max="9" width="32.453125" style="214" customWidth="1"/>
    <col min="10" max="10" width="1.81640625" style="214" customWidth="1"/>
    <col min="11" max="11" width="15" style="214" customWidth="1"/>
    <col min="12" max="13" width="17" style="214" customWidth="1"/>
    <col min="14" max="14" width="7.453125" style="214" customWidth="1"/>
    <col min="15" max="15" width="11.81640625" style="214" customWidth="1"/>
    <col min="16" max="16" width="13.81640625" style="214" customWidth="1"/>
    <col min="17" max="17" width="14.81640625" style="214" customWidth="1"/>
    <col min="18" max="23" width="7.453125" style="15" customWidth="1"/>
    <col min="24" max="249" width="11.453125" style="15"/>
    <col min="250" max="250" width="3.81640625" style="15" customWidth="1"/>
    <col min="251" max="251" width="2.54296875" style="15" bestFit="1" customWidth="1"/>
    <col min="252" max="252" width="20" style="15" customWidth="1"/>
    <col min="253" max="255" width="14.1796875" style="15" customWidth="1"/>
    <col min="256" max="257" width="7.453125" style="15" customWidth="1"/>
    <col min="258" max="258" width="16.81640625" style="15" customWidth="1"/>
    <col min="259" max="259" width="3" style="15" customWidth="1"/>
    <col min="260" max="279" width="7.453125" style="15" customWidth="1"/>
    <col min="280" max="505" width="11.453125" style="15"/>
    <col min="506" max="506" width="3.81640625" style="15" customWidth="1"/>
    <col min="507" max="507" width="2.54296875" style="15" bestFit="1" customWidth="1"/>
    <col min="508" max="508" width="20" style="15" customWidth="1"/>
    <col min="509" max="511" width="14.1796875" style="15" customWidth="1"/>
    <col min="512" max="513" width="7.453125" style="15" customWidth="1"/>
    <col min="514" max="514" width="16.81640625" style="15" customWidth="1"/>
    <col min="515" max="515" width="3" style="15" customWidth="1"/>
    <col min="516" max="535" width="7.453125" style="15" customWidth="1"/>
    <col min="536" max="761" width="11.453125" style="15"/>
    <col min="762" max="762" width="3.81640625" style="15" customWidth="1"/>
    <col min="763" max="763" width="2.54296875" style="15" bestFit="1" customWidth="1"/>
    <col min="764" max="764" width="20" style="15" customWidth="1"/>
    <col min="765" max="767" width="14.1796875" style="15" customWidth="1"/>
    <col min="768" max="769" width="7.453125" style="15" customWidth="1"/>
    <col min="770" max="770" width="16.81640625" style="15" customWidth="1"/>
    <col min="771" max="771" width="3" style="15" customWidth="1"/>
    <col min="772" max="791" width="7.453125" style="15" customWidth="1"/>
    <col min="792" max="1017" width="11.453125" style="15"/>
    <col min="1018" max="1018" width="3.81640625" style="15" customWidth="1"/>
    <col min="1019" max="1019" width="2.54296875" style="15" bestFit="1" customWidth="1"/>
    <col min="1020" max="1020" width="20" style="15" customWidth="1"/>
    <col min="1021" max="1023" width="14.1796875" style="15" customWidth="1"/>
    <col min="1024" max="1025" width="7.453125" style="15" customWidth="1"/>
    <col min="1026" max="1026" width="16.81640625" style="15" customWidth="1"/>
    <col min="1027" max="1027" width="3" style="15" customWidth="1"/>
    <col min="1028" max="1047" width="7.453125" style="15" customWidth="1"/>
    <col min="1048" max="1273" width="11.453125" style="15"/>
    <col min="1274" max="1274" width="3.81640625" style="15" customWidth="1"/>
    <col min="1275" max="1275" width="2.54296875" style="15" bestFit="1" customWidth="1"/>
    <col min="1276" max="1276" width="20" style="15" customWidth="1"/>
    <col min="1277" max="1279" width="14.1796875" style="15" customWidth="1"/>
    <col min="1280" max="1281" width="7.453125" style="15" customWidth="1"/>
    <col min="1282" max="1282" width="16.81640625" style="15" customWidth="1"/>
    <col min="1283" max="1283" width="3" style="15" customWidth="1"/>
    <col min="1284" max="1303" width="7.453125" style="15" customWidth="1"/>
    <col min="1304" max="1529" width="11.453125" style="15"/>
    <col min="1530" max="1530" width="3.81640625" style="15" customWidth="1"/>
    <col min="1531" max="1531" width="2.54296875" style="15" bestFit="1" customWidth="1"/>
    <col min="1532" max="1532" width="20" style="15" customWidth="1"/>
    <col min="1533" max="1535" width="14.1796875" style="15" customWidth="1"/>
    <col min="1536" max="1537" width="7.453125" style="15" customWidth="1"/>
    <col min="1538" max="1538" width="16.81640625" style="15" customWidth="1"/>
    <col min="1539" max="1539" width="3" style="15" customWidth="1"/>
    <col min="1540" max="1559" width="7.453125" style="15" customWidth="1"/>
    <col min="1560" max="1785" width="11.453125" style="15"/>
    <col min="1786" max="1786" width="3.81640625" style="15" customWidth="1"/>
    <col min="1787" max="1787" width="2.54296875" style="15" bestFit="1" customWidth="1"/>
    <col min="1788" max="1788" width="20" style="15" customWidth="1"/>
    <col min="1789" max="1791" width="14.1796875" style="15" customWidth="1"/>
    <col min="1792" max="1793" width="7.453125" style="15" customWidth="1"/>
    <col min="1794" max="1794" width="16.81640625" style="15" customWidth="1"/>
    <col min="1795" max="1795" width="3" style="15" customWidth="1"/>
    <col min="1796" max="1815" width="7.453125" style="15" customWidth="1"/>
    <col min="1816" max="2041" width="11.453125" style="15"/>
    <col min="2042" max="2042" width="3.81640625" style="15" customWidth="1"/>
    <col min="2043" max="2043" width="2.54296875" style="15" bestFit="1" customWidth="1"/>
    <col min="2044" max="2044" width="20" style="15" customWidth="1"/>
    <col min="2045" max="2047" width="14.1796875" style="15" customWidth="1"/>
    <col min="2048" max="2049" width="7.453125" style="15" customWidth="1"/>
    <col min="2050" max="2050" width="16.81640625" style="15" customWidth="1"/>
    <col min="2051" max="2051" width="3" style="15" customWidth="1"/>
    <col min="2052" max="2071" width="7.453125" style="15" customWidth="1"/>
    <col min="2072" max="2297" width="11.453125" style="15"/>
    <col min="2298" max="2298" width="3.81640625" style="15" customWidth="1"/>
    <col min="2299" max="2299" width="2.54296875" style="15" bestFit="1" customWidth="1"/>
    <col min="2300" max="2300" width="20" style="15" customWidth="1"/>
    <col min="2301" max="2303" width="14.1796875" style="15" customWidth="1"/>
    <col min="2304" max="2305" width="7.453125" style="15" customWidth="1"/>
    <col min="2306" max="2306" width="16.81640625" style="15" customWidth="1"/>
    <col min="2307" max="2307" width="3" style="15" customWidth="1"/>
    <col min="2308" max="2327" width="7.453125" style="15" customWidth="1"/>
    <col min="2328" max="2553" width="11.453125" style="15"/>
    <col min="2554" max="2554" width="3.81640625" style="15" customWidth="1"/>
    <col min="2555" max="2555" width="2.54296875" style="15" bestFit="1" customWidth="1"/>
    <col min="2556" max="2556" width="20" style="15" customWidth="1"/>
    <col min="2557" max="2559" width="14.1796875" style="15" customWidth="1"/>
    <col min="2560" max="2561" width="7.453125" style="15" customWidth="1"/>
    <col min="2562" max="2562" width="16.81640625" style="15" customWidth="1"/>
    <col min="2563" max="2563" width="3" style="15" customWidth="1"/>
    <col min="2564" max="2583" width="7.453125" style="15" customWidth="1"/>
    <col min="2584" max="2809" width="11.453125" style="15"/>
    <col min="2810" max="2810" width="3.81640625" style="15" customWidth="1"/>
    <col min="2811" max="2811" width="2.54296875" style="15" bestFit="1" customWidth="1"/>
    <col min="2812" max="2812" width="20" style="15" customWidth="1"/>
    <col min="2813" max="2815" width="14.1796875" style="15" customWidth="1"/>
    <col min="2816" max="2817" width="7.453125" style="15" customWidth="1"/>
    <col min="2818" max="2818" width="16.81640625" style="15" customWidth="1"/>
    <col min="2819" max="2819" width="3" style="15" customWidth="1"/>
    <col min="2820" max="2839" width="7.453125" style="15" customWidth="1"/>
    <col min="2840" max="3065" width="11.453125" style="15"/>
    <col min="3066" max="3066" width="3.81640625" style="15" customWidth="1"/>
    <col min="3067" max="3067" width="2.54296875" style="15" bestFit="1" customWidth="1"/>
    <col min="3068" max="3068" width="20" style="15" customWidth="1"/>
    <col min="3069" max="3071" width="14.1796875" style="15" customWidth="1"/>
    <col min="3072" max="3073" width="7.453125" style="15" customWidth="1"/>
    <col min="3074" max="3074" width="16.81640625" style="15" customWidth="1"/>
    <col min="3075" max="3075" width="3" style="15" customWidth="1"/>
    <col min="3076" max="3095" width="7.453125" style="15" customWidth="1"/>
    <col min="3096" max="3321" width="11.453125" style="15"/>
    <col min="3322" max="3322" width="3.81640625" style="15" customWidth="1"/>
    <col min="3323" max="3323" width="2.54296875" style="15" bestFit="1" customWidth="1"/>
    <col min="3324" max="3324" width="20" style="15" customWidth="1"/>
    <col min="3325" max="3327" width="14.1796875" style="15" customWidth="1"/>
    <col min="3328" max="3329" width="7.453125" style="15" customWidth="1"/>
    <col min="3330" max="3330" width="16.81640625" style="15" customWidth="1"/>
    <col min="3331" max="3331" width="3" style="15" customWidth="1"/>
    <col min="3332" max="3351" width="7.453125" style="15" customWidth="1"/>
    <col min="3352" max="3577" width="11.453125" style="15"/>
    <col min="3578" max="3578" width="3.81640625" style="15" customWidth="1"/>
    <col min="3579" max="3579" width="2.54296875" style="15" bestFit="1" customWidth="1"/>
    <col min="3580" max="3580" width="20" style="15" customWidth="1"/>
    <col min="3581" max="3583" width="14.1796875" style="15" customWidth="1"/>
    <col min="3584" max="3585" width="7.453125" style="15" customWidth="1"/>
    <col min="3586" max="3586" width="16.81640625" style="15" customWidth="1"/>
    <col min="3587" max="3587" width="3" style="15" customWidth="1"/>
    <col min="3588" max="3607" width="7.453125" style="15" customWidth="1"/>
    <col min="3608" max="3833" width="11.453125" style="15"/>
    <col min="3834" max="3834" width="3.81640625" style="15" customWidth="1"/>
    <col min="3835" max="3835" width="2.54296875" style="15" bestFit="1" customWidth="1"/>
    <col min="3836" max="3836" width="20" style="15" customWidth="1"/>
    <col min="3837" max="3839" width="14.1796875" style="15" customWidth="1"/>
    <col min="3840" max="3841" width="7.453125" style="15" customWidth="1"/>
    <col min="3842" max="3842" width="16.81640625" style="15" customWidth="1"/>
    <col min="3843" max="3843" width="3" style="15" customWidth="1"/>
    <col min="3844" max="3863" width="7.453125" style="15" customWidth="1"/>
    <col min="3864" max="4089" width="11.453125" style="15"/>
    <col min="4090" max="4090" width="3.81640625" style="15" customWidth="1"/>
    <col min="4091" max="4091" width="2.54296875" style="15" bestFit="1" customWidth="1"/>
    <col min="4092" max="4092" width="20" style="15" customWidth="1"/>
    <col min="4093" max="4095" width="14.1796875" style="15" customWidth="1"/>
    <col min="4096" max="4097" width="7.453125" style="15" customWidth="1"/>
    <col min="4098" max="4098" width="16.81640625" style="15" customWidth="1"/>
    <col min="4099" max="4099" width="3" style="15" customWidth="1"/>
    <col min="4100" max="4119" width="7.453125" style="15" customWidth="1"/>
    <col min="4120" max="4345" width="11.453125" style="15"/>
    <col min="4346" max="4346" width="3.81640625" style="15" customWidth="1"/>
    <col min="4347" max="4347" width="2.54296875" style="15" bestFit="1" customWidth="1"/>
    <col min="4348" max="4348" width="20" style="15" customWidth="1"/>
    <col min="4349" max="4351" width="14.1796875" style="15" customWidth="1"/>
    <col min="4352" max="4353" width="7.453125" style="15" customWidth="1"/>
    <col min="4354" max="4354" width="16.81640625" style="15" customWidth="1"/>
    <col min="4355" max="4355" width="3" style="15" customWidth="1"/>
    <col min="4356" max="4375" width="7.453125" style="15" customWidth="1"/>
    <col min="4376" max="4601" width="11.453125" style="15"/>
    <col min="4602" max="4602" width="3.81640625" style="15" customWidth="1"/>
    <col min="4603" max="4603" width="2.54296875" style="15" bestFit="1" customWidth="1"/>
    <col min="4604" max="4604" width="20" style="15" customWidth="1"/>
    <col min="4605" max="4607" width="14.1796875" style="15" customWidth="1"/>
    <col min="4608" max="4609" width="7.453125" style="15" customWidth="1"/>
    <col min="4610" max="4610" width="16.81640625" style="15" customWidth="1"/>
    <col min="4611" max="4611" width="3" style="15" customWidth="1"/>
    <col min="4612" max="4631" width="7.453125" style="15" customWidth="1"/>
    <col min="4632" max="4857" width="11.453125" style="15"/>
    <col min="4858" max="4858" width="3.81640625" style="15" customWidth="1"/>
    <col min="4859" max="4859" width="2.54296875" style="15" bestFit="1" customWidth="1"/>
    <col min="4860" max="4860" width="20" style="15" customWidth="1"/>
    <col min="4861" max="4863" width="14.1796875" style="15" customWidth="1"/>
    <col min="4864" max="4865" width="7.453125" style="15" customWidth="1"/>
    <col min="4866" max="4866" width="16.81640625" style="15" customWidth="1"/>
    <col min="4867" max="4867" width="3" style="15" customWidth="1"/>
    <col min="4868" max="4887" width="7.453125" style="15" customWidth="1"/>
    <col min="4888" max="5113" width="11.453125" style="15"/>
    <col min="5114" max="5114" width="3.81640625" style="15" customWidth="1"/>
    <col min="5115" max="5115" width="2.54296875" style="15" bestFit="1" customWidth="1"/>
    <col min="5116" max="5116" width="20" style="15" customWidth="1"/>
    <col min="5117" max="5119" width="14.1796875" style="15" customWidth="1"/>
    <col min="5120" max="5121" width="7.453125" style="15" customWidth="1"/>
    <col min="5122" max="5122" width="16.81640625" style="15" customWidth="1"/>
    <col min="5123" max="5123" width="3" style="15" customWidth="1"/>
    <col min="5124" max="5143" width="7.453125" style="15" customWidth="1"/>
    <col min="5144" max="5369" width="11.453125" style="15"/>
    <col min="5370" max="5370" width="3.81640625" style="15" customWidth="1"/>
    <col min="5371" max="5371" width="2.54296875" style="15" bestFit="1" customWidth="1"/>
    <col min="5372" max="5372" width="20" style="15" customWidth="1"/>
    <col min="5373" max="5375" width="14.1796875" style="15" customWidth="1"/>
    <col min="5376" max="5377" width="7.453125" style="15" customWidth="1"/>
    <col min="5378" max="5378" width="16.81640625" style="15" customWidth="1"/>
    <col min="5379" max="5379" width="3" style="15" customWidth="1"/>
    <col min="5380" max="5399" width="7.453125" style="15" customWidth="1"/>
    <col min="5400" max="5625" width="11.453125" style="15"/>
    <col min="5626" max="5626" width="3.81640625" style="15" customWidth="1"/>
    <col min="5627" max="5627" width="2.54296875" style="15" bestFit="1" customWidth="1"/>
    <col min="5628" max="5628" width="20" style="15" customWidth="1"/>
    <col min="5629" max="5631" width="14.1796875" style="15" customWidth="1"/>
    <col min="5632" max="5633" width="7.453125" style="15" customWidth="1"/>
    <col min="5634" max="5634" width="16.81640625" style="15" customWidth="1"/>
    <col min="5635" max="5635" width="3" style="15" customWidth="1"/>
    <col min="5636" max="5655" width="7.453125" style="15" customWidth="1"/>
    <col min="5656" max="5881" width="11.453125" style="15"/>
    <col min="5882" max="5882" width="3.81640625" style="15" customWidth="1"/>
    <col min="5883" max="5883" width="2.54296875" style="15" bestFit="1" customWidth="1"/>
    <col min="5884" max="5884" width="20" style="15" customWidth="1"/>
    <col min="5885" max="5887" width="14.1796875" style="15" customWidth="1"/>
    <col min="5888" max="5889" width="7.453125" style="15" customWidth="1"/>
    <col min="5890" max="5890" width="16.81640625" style="15" customWidth="1"/>
    <col min="5891" max="5891" width="3" style="15" customWidth="1"/>
    <col min="5892" max="5911" width="7.453125" style="15" customWidth="1"/>
    <col min="5912" max="6137" width="11.453125" style="15"/>
    <col min="6138" max="6138" width="3.81640625" style="15" customWidth="1"/>
    <col min="6139" max="6139" width="2.54296875" style="15" bestFit="1" customWidth="1"/>
    <col min="6140" max="6140" width="20" style="15" customWidth="1"/>
    <col min="6141" max="6143" width="14.1796875" style="15" customWidth="1"/>
    <col min="6144" max="6145" width="7.453125" style="15" customWidth="1"/>
    <col min="6146" max="6146" width="16.81640625" style="15" customWidth="1"/>
    <col min="6147" max="6147" width="3" style="15" customWidth="1"/>
    <col min="6148" max="6167" width="7.453125" style="15" customWidth="1"/>
    <col min="6168" max="6393" width="11.453125" style="15"/>
    <col min="6394" max="6394" width="3.81640625" style="15" customWidth="1"/>
    <col min="6395" max="6395" width="2.54296875" style="15" bestFit="1" customWidth="1"/>
    <col min="6396" max="6396" width="20" style="15" customWidth="1"/>
    <col min="6397" max="6399" width="14.1796875" style="15" customWidth="1"/>
    <col min="6400" max="6401" width="7.453125" style="15" customWidth="1"/>
    <col min="6402" max="6402" width="16.81640625" style="15" customWidth="1"/>
    <col min="6403" max="6403" width="3" style="15" customWidth="1"/>
    <col min="6404" max="6423" width="7.453125" style="15" customWidth="1"/>
    <col min="6424" max="6649" width="11.453125" style="15"/>
    <col min="6650" max="6650" width="3.81640625" style="15" customWidth="1"/>
    <col min="6651" max="6651" width="2.54296875" style="15" bestFit="1" customWidth="1"/>
    <col min="6652" max="6652" width="20" style="15" customWidth="1"/>
    <col min="6653" max="6655" width="14.1796875" style="15" customWidth="1"/>
    <col min="6656" max="6657" width="7.453125" style="15" customWidth="1"/>
    <col min="6658" max="6658" width="16.81640625" style="15" customWidth="1"/>
    <col min="6659" max="6659" width="3" style="15" customWidth="1"/>
    <col min="6660" max="6679" width="7.453125" style="15" customWidth="1"/>
    <col min="6680" max="6905" width="11.453125" style="15"/>
    <col min="6906" max="6906" width="3.81640625" style="15" customWidth="1"/>
    <col min="6907" max="6907" width="2.54296875" style="15" bestFit="1" customWidth="1"/>
    <col min="6908" max="6908" width="20" style="15" customWidth="1"/>
    <col min="6909" max="6911" width="14.1796875" style="15" customWidth="1"/>
    <col min="6912" max="6913" width="7.453125" style="15" customWidth="1"/>
    <col min="6914" max="6914" width="16.81640625" style="15" customWidth="1"/>
    <col min="6915" max="6915" width="3" style="15" customWidth="1"/>
    <col min="6916" max="6935" width="7.453125" style="15" customWidth="1"/>
    <col min="6936" max="7161" width="11.453125" style="15"/>
    <col min="7162" max="7162" width="3.81640625" style="15" customWidth="1"/>
    <col min="7163" max="7163" width="2.54296875" style="15" bestFit="1" customWidth="1"/>
    <col min="7164" max="7164" width="20" style="15" customWidth="1"/>
    <col min="7165" max="7167" width="14.1796875" style="15" customWidth="1"/>
    <col min="7168" max="7169" width="7.453125" style="15" customWidth="1"/>
    <col min="7170" max="7170" width="16.81640625" style="15" customWidth="1"/>
    <col min="7171" max="7171" width="3" style="15" customWidth="1"/>
    <col min="7172" max="7191" width="7.453125" style="15" customWidth="1"/>
    <col min="7192" max="7417" width="11.453125" style="15"/>
    <col min="7418" max="7418" width="3.81640625" style="15" customWidth="1"/>
    <col min="7419" max="7419" width="2.54296875" style="15" bestFit="1" customWidth="1"/>
    <col min="7420" max="7420" width="20" style="15" customWidth="1"/>
    <col min="7421" max="7423" width="14.1796875" style="15" customWidth="1"/>
    <col min="7424" max="7425" width="7.453125" style="15" customWidth="1"/>
    <col min="7426" max="7426" width="16.81640625" style="15" customWidth="1"/>
    <col min="7427" max="7427" width="3" style="15" customWidth="1"/>
    <col min="7428" max="7447" width="7.453125" style="15" customWidth="1"/>
    <col min="7448" max="7673" width="11.453125" style="15"/>
    <col min="7674" max="7674" width="3.81640625" style="15" customWidth="1"/>
    <col min="7675" max="7675" width="2.54296875" style="15" bestFit="1" customWidth="1"/>
    <col min="7676" max="7676" width="20" style="15" customWidth="1"/>
    <col min="7677" max="7679" width="14.1796875" style="15" customWidth="1"/>
    <col min="7680" max="7681" width="7.453125" style="15" customWidth="1"/>
    <col min="7682" max="7682" width="16.81640625" style="15" customWidth="1"/>
    <col min="7683" max="7683" width="3" style="15" customWidth="1"/>
    <col min="7684" max="7703" width="7.453125" style="15" customWidth="1"/>
    <col min="7704" max="7929" width="11.453125" style="15"/>
    <col min="7930" max="7930" width="3.81640625" style="15" customWidth="1"/>
    <col min="7931" max="7931" width="2.54296875" style="15" bestFit="1" customWidth="1"/>
    <col min="7932" max="7932" width="20" style="15" customWidth="1"/>
    <col min="7933" max="7935" width="14.1796875" style="15" customWidth="1"/>
    <col min="7936" max="7937" width="7.453125" style="15" customWidth="1"/>
    <col min="7938" max="7938" width="16.81640625" style="15" customWidth="1"/>
    <col min="7939" max="7939" width="3" style="15" customWidth="1"/>
    <col min="7940" max="7959" width="7.453125" style="15" customWidth="1"/>
    <col min="7960" max="8185" width="11.453125" style="15"/>
    <col min="8186" max="8186" width="3.81640625" style="15" customWidth="1"/>
    <col min="8187" max="8187" width="2.54296875" style="15" bestFit="1" customWidth="1"/>
    <col min="8188" max="8188" width="20" style="15" customWidth="1"/>
    <col min="8189" max="8191" width="14.1796875" style="15" customWidth="1"/>
    <col min="8192" max="8193" width="7.453125" style="15" customWidth="1"/>
    <col min="8194" max="8194" width="16.81640625" style="15" customWidth="1"/>
    <col min="8195" max="8195" width="3" style="15" customWidth="1"/>
    <col min="8196" max="8215" width="7.453125" style="15" customWidth="1"/>
    <col min="8216" max="8441" width="11.453125" style="15"/>
    <col min="8442" max="8442" width="3.81640625" style="15" customWidth="1"/>
    <col min="8443" max="8443" width="2.54296875" style="15" bestFit="1" customWidth="1"/>
    <col min="8444" max="8444" width="20" style="15" customWidth="1"/>
    <col min="8445" max="8447" width="14.1796875" style="15" customWidth="1"/>
    <col min="8448" max="8449" width="7.453125" style="15" customWidth="1"/>
    <col min="8450" max="8450" width="16.81640625" style="15" customWidth="1"/>
    <col min="8451" max="8451" width="3" style="15" customWidth="1"/>
    <col min="8452" max="8471" width="7.453125" style="15" customWidth="1"/>
    <col min="8472" max="8697" width="11.453125" style="15"/>
    <col min="8698" max="8698" width="3.81640625" style="15" customWidth="1"/>
    <col min="8699" max="8699" width="2.54296875" style="15" bestFit="1" customWidth="1"/>
    <col min="8700" max="8700" width="20" style="15" customWidth="1"/>
    <col min="8701" max="8703" width="14.1796875" style="15" customWidth="1"/>
    <col min="8704" max="8705" width="7.453125" style="15" customWidth="1"/>
    <col min="8706" max="8706" width="16.81640625" style="15" customWidth="1"/>
    <col min="8707" max="8707" width="3" style="15" customWidth="1"/>
    <col min="8708" max="8727" width="7.453125" style="15" customWidth="1"/>
    <col min="8728" max="8953" width="11.453125" style="15"/>
    <col min="8954" max="8954" width="3.81640625" style="15" customWidth="1"/>
    <col min="8955" max="8955" width="2.54296875" style="15" bestFit="1" customWidth="1"/>
    <col min="8956" max="8956" width="20" style="15" customWidth="1"/>
    <col min="8957" max="8959" width="14.1796875" style="15" customWidth="1"/>
    <col min="8960" max="8961" width="7.453125" style="15" customWidth="1"/>
    <col min="8962" max="8962" width="16.81640625" style="15" customWidth="1"/>
    <col min="8963" max="8963" width="3" style="15" customWidth="1"/>
    <col min="8964" max="8983" width="7.453125" style="15" customWidth="1"/>
    <col min="8984" max="9209" width="11.453125" style="15"/>
    <col min="9210" max="9210" width="3.81640625" style="15" customWidth="1"/>
    <col min="9211" max="9211" width="2.54296875" style="15" bestFit="1" customWidth="1"/>
    <col min="9212" max="9212" width="20" style="15" customWidth="1"/>
    <col min="9213" max="9215" width="14.1796875" style="15" customWidth="1"/>
    <col min="9216" max="9217" width="7.453125" style="15" customWidth="1"/>
    <col min="9218" max="9218" width="16.81640625" style="15" customWidth="1"/>
    <col min="9219" max="9219" width="3" style="15" customWidth="1"/>
    <col min="9220" max="9239" width="7.453125" style="15" customWidth="1"/>
    <col min="9240" max="9465" width="11.453125" style="15"/>
    <col min="9466" max="9466" width="3.81640625" style="15" customWidth="1"/>
    <col min="9467" max="9467" width="2.54296875" style="15" bestFit="1" customWidth="1"/>
    <col min="9468" max="9468" width="20" style="15" customWidth="1"/>
    <col min="9469" max="9471" width="14.1796875" style="15" customWidth="1"/>
    <col min="9472" max="9473" width="7.453125" style="15" customWidth="1"/>
    <col min="9474" max="9474" width="16.81640625" style="15" customWidth="1"/>
    <col min="9475" max="9475" width="3" style="15" customWidth="1"/>
    <col min="9476" max="9495" width="7.453125" style="15" customWidth="1"/>
    <col min="9496" max="9721" width="11.453125" style="15"/>
    <col min="9722" max="9722" width="3.81640625" style="15" customWidth="1"/>
    <col min="9723" max="9723" width="2.54296875" style="15" bestFit="1" customWidth="1"/>
    <col min="9724" max="9724" width="20" style="15" customWidth="1"/>
    <col min="9725" max="9727" width="14.1796875" style="15" customWidth="1"/>
    <col min="9728" max="9729" width="7.453125" style="15" customWidth="1"/>
    <col min="9730" max="9730" width="16.81640625" style="15" customWidth="1"/>
    <col min="9731" max="9731" width="3" style="15" customWidth="1"/>
    <col min="9732" max="9751" width="7.453125" style="15" customWidth="1"/>
    <col min="9752" max="9977" width="11.453125" style="15"/>
    <col min="9978" max="9978" width="3.81640625" style="15" customWidth="1"/>
    <col min="9979" max="9979" width="2.54296875" style="15" bestFit="1" customWidth="1"/>
    <col min="9980" max="9980" width="20" style="15" customWidth="1"/>
    <col min="9981" max="9983" width="14.1796875" style="15" customWidth="1"/>
    <col min="9984" max="9985" width="7.453125" style="15" customWidth="1"/>
    <col min="9986" max="9986" width="16.81640625" style="15" customWidth="1"/>
    <col min="9987" max="9987" width="3" style="15" customWidth="1"/>
    <col min="9988" max="10007" width="7.453125" style="15" customWidth="1"/>
    <col min="10008" max="10233" width="11.453125" style="15"/>
    <col min="10234" max="10234" width="3.81640625" style="15" customWidth="1"/>
    <col min="10235" max="10235" width="2.54296875" style="15" bestFit="1" customWidth="1"/>
    <col min="10236" max="10236" width="20" style="15" customWidth="1"/>
    <col min="10237" max="10239" width="14.1796875" style="15" customWidth="1"/>
    <col min="10240" max="10241" width="7.453125" style="15" customWidth="1"/>
    <col min="10242" max="10242" width="16.81640625" style="15" customWidth="1"/>
    <col min="10243" max="10243" width="3" style="15" customWidth="1"/>
    <col min="10244" max="10263" width="7.453125" style="15" customWidth="1"/>
    <col min="10264" max="10489" width="11.453125" style="15"/>
    <col min="10490" max="10490" width="3.81640625" style="15" customWidth="1"/>
    <col min="10491" max="10491" width="2.54296875" style="15" bestFit="1" customWidth="1"/>
    <col min="10492" max="10492" width="20" style="15" customWidth="1"/>
    <col min="10493" max="10495" width="14.1796875" style="15" customWidth="1"/>
    <col min="10496" max="10497" width="7.453125" style="15" customWidth="1"/>
    <col min="10498" max="10498" width="16.81640625" style="15" customWidth="1"/>
    <col min="10499" max="10499" width="3" style="15" customWidth="1"/>
    <col min="10500" max="10519" width="7.453125" style="15" customWidth="1"/>
    <col min="10520" max="10745" width="11.453125" style="15"/>
    <col min="10746" max="10746" width="3.81640625" style="15" customWidth="1"/>
    <col min="10747" max="10747" width="2.54296875" style="15" bestFit="1" customWidth="1"/>
    <col min="10748" max="10748" width="20" style="15" customWidth="1"/>
    <col min="10749" max="10751" width="14.1796875" style="15" customWidth="1"/>
    <col min="10752" max="10753" width="7.453125" style="15" customWidth="1"/>
    <col min="10754" max="10754" width="16.81640625" style="15" customWidth="1"/>
    <col min="10755" max="10755" width="3" style="15" customWidth="1"/>
    <col min="10756" max="10775" width="7.453125" style="15" customWidth="1"/>
    <col min="10776" max="11001" width="11.453125" style="15"/>
    <col min="11002" max="11002" width="3.81640625" style="15" customWidth="1"/>
    <col min="11003" max="11003" width="2.54296875" style="15" bestFit="1" customWidth="1"/>
    <col min="11004" max="11004" width="20" style="15" customWidth="1"/>
    <col min="11005" max="11007" width="14.1796875" style="15" customWidth="1"/>
    <col min="11008" max="11009" width="7.453125" style="15" customWidth="1"/>
    <col min="11010" max="11010" width="16.81640625" style="15" customWidth="1"/>
    <col min="11011" max="11011" width="3" style="15" customWidth="1"/>
    <col min="11012" max="11031" width="7.453125" style="15" customWidth="1"/>
    <col min="11032" max="11257" width="11.453125" style="15"/>
    <col min="11258" max="11258" width="3.81640625" style="15" customWidth="1"/>
    <col min="11259" max="11259" width="2.54296875" style="15" bestFit="1" customWidth="1"/>
    <col min="11260" max="11260" width="20" style="15" customWidth="1"/>
    <col min="11261" max="11263" width="14.1796875" style="15" customWidth="1"/>
    <col min="11264" max="11265" width="7.453125" style="15" customWidth="1"/>
    <col min="11266" max="11266" width="16.81640625" style="15" customWidth="1"/>
    <col min="11267" max="11267" width="3" style="15" customWidth="1"/>
    <col min="11268" max="11287" width="7.453125" style="15" customWidth="1"/>
    <col min="11288" max="11513" width="11.453125" style="15"/>
    <col min="11514" max="11514" width="3.81640625" style="15" customWidth="1"/>
    <col min="11515" max="11515" width="2.54296875" style="15" bestFit="1" customWidth="1"/>
    <col min="11516" max="11516" width="20" style="15" customWidth="1"/>
    <col min="11517" max="11519" width="14.1796875" style="15" customWidth="1"/>
    <col min="11520" max="11521" width="7.453125" style="15" customWidth="1"/>
    <col min="11522" max="11522" width="16.81640625" style="15" customWidth="1"/>
    <col min="11523" max="11523" width="3" style="15" customWidth="1"/>
    <col min="11524" max="11543" width="7.453125" style="15" customWidth="1"/>
    <col min="11544" max="11769" width="11.453125" style="15"/>
    <col min="11770" max="11770" width="3.81640625" style="15" customWidth="1"/>
    <col min="11771" max="11771" width="2.54296875" style="15" bestFit="1" customWidth="1"/>
    <col min="11772" max="11772" width="20" style="15" customWidth="1"/>
    <col min="11773" max="11775" width="14.1796875" style="15" customWidth="1"/>
    <col min="11776" max="11777" width="7.453125" style="15" customWidth="1"/>
    <col min="11778" max="11778" width="16.81640625" style="15" customWidth="1"/>
    <col min="11779" max="11779" width="3" style="15" customWidth="1"/>
    <col min="11780" max="11799" width="7.453125" style="15" customWidth="1"/>
    <col min="11800" max="12025" width="11.453125" style="15"/>
    <col min="12026" max="12026" width="3.81640625" style="15" customWidth="1"/>
    <col min="12027" max="12027" width="2.54296875" style="15" bestFit="1" customWidth="1"/>
    <col min="12028" max="12028" width="20" style="15" customWidth="1"/>
    <col min="12029" max="12031" width="14.1796875" style="15" customWidth="1"/>
    <col min="12032" max="12033" width="7.453125" style="15" customWidth="1"/>
    <col min="12034" max="12034" width="16.81640625" style="15" customWidth="1"/>
    <col min="12035" max="12035" width="3" style="15" customWidth="1"/>
    <col min="12036" max="12055" width="7.453125" style="15" customWidth="1"/>
    <col min="12056" max="12281" width="11.453125" style="15"/>
    <col min="12282" max="12282" width="3.81640625" style="15" customWidth="1"/>
    <col min="12283" max="12283" width="2.54296875" style="15" bestFit="1" customWidth="1"/>
    <col min="12284" max="12284" width="20" style="15" customWidth="1"/>
    <col min="12285" max="12287" width="14.1796875" style="15" customWidth="1"/>
    <col min="12288" max="12289" width="7.453125" style="15" customWidth="1"/>
    <col min="12290" max="12290" width="16.81640625" style="15" customWidth="1"/>
    <col min="12291" max="12291" width="3" style="15" customWidth="1"/>
    <col min="12292" max="12311" width="7.453125" style="15" customWidth="1"/>
    <col min="12312" max="12537" width="11.453125" style="15"/>
    <col min="12538" max="12538" width="3.81640625" style="15" customWidth="1"/>
    <col min="12539" max="12539" width="2.54296875" style="15" bestFit="1" customWidth="1"/>
    <col min="12540" max="12540" width="20" style="15" customWidth="1"/>
    <col min="12541" max="12543" width="14.1796875" style="15" customWidth="1"/>
    <col min="12544" max="12545" width="7.453125" style="15" customWidth="1"/>
    <col min="12546" max="12546" width="16.81640625" style="15" customWidth="1"/>
    <col min="12547" max="12547" width="3" style="15" customWidth="1"/>
    <col min="12548" max="12567" width="7.453125" style="15" customWidth="1"/>
    <col min="12568" max="12793" width="11.453125" style="15"/>
    <col min="12794" max="12794" width="3.81640625" style="15" customWidth="1"/>
    <col min="12795" max="12795" width="2.54296875" style="15" bestFit="1" customWidth="1"/>
    <col min="12796" max="12796" width="20" style="15" customWidth="1"/>
    <col min="12797" max="12799" width="14.1796875" style="15" customWidth="1"/>
    <col min="12800" max="12801" width="7.453125" style="15" customWidth="1"/>
    <col min="12802" max="12802" width="16.81640625" style="15" customWidth="1"/>
    <col min="12803" max="12803" width="3" style="15" customWidth="1"/>
    <col min="12804" max="12823" width="7.453125" style="15" customWidth="1"/>
    <col min="12824" max="13049" width="11.453125" style="15"/>
    <col min="13050" max="13050" width="3.81640625" style="15" customWidth="1"/>
    <col min="13051" max="13051" width="2.54296875" style="15" bestFit="1" customWidth="1"/>
    <col min="13052" max="13052" width="20" style="15" customWidth="1"/>
    <col min="13053" max="13055" width="14.1796875" style="15" customWidth="1"/>
    <col min="13056" max="13057" width="7.453125" style="15" customWidth="1"/>
    <col min="13058" max="13058" width="16.81640625" style="15" customWidth="1"/>
    <col min="13059" max="13059" width="3" style="15" customWidth="1"/>
    <col min="13060" max="13079" width="7.453125" style="15" customWidth="1"/>
    <col min="13080" max="13305" width="11.453125" style="15"/>
    <col min="13306" max="13306" width="3.81640625" style="15" customWidth="1"/>
    <col min="13307" max="13307" width="2.54296875" style="15" bestFit="1" customWidth="1"/>
    <col min="13308" max="13308" width="20" style="15" customWidth="1"/>
    <col min="13309" max="13311" width="14.1796875" style="15" customWidth="1"/>
    <col min="13312" max="13313" width="7.453125" style="15" customWidth="1"/>
    <col min="13314" max="13314" width="16.81640625" style="15" customWidth="1"/>
    <col min="13315" max="13315" width="3" style="15" customWidth="1"/>
    <col min="13316" max="13335" width="7.453125" style="15" customWidth="1"/>
    <col min="13336" max="13561" width="11.453125" style="15"/>
    <col min="13562" max="13562" width="3.81640625" style="15" customWidth="1"/>
    <col min="13563" max="13563" width="2.54296875" style="15" bestFit="1" customWidth="1"/>
    <col min="13564" max="13564" width="20" style="15" customWidth="1"/>
    <col min="13565" max="13567" width="14.1796875" style="15" customWidth="1"/>
    <col min="13568" max="13569" width="7.453125" style="15" customWidth="1"/>
    <col min="13570" max="13570" width="16.81640625" style="15" customWidth="1"/>
    <col min="13571" max="13571" width="3" style="15" customWidth="1"/>
    <col min="13572" max="13591" width="7.453125" style="15" customWidth="1"/>
    <col min="13592" max="13817" width="11.453125" style="15"/>
    <col min="13818" max="13818" width="3.81640625" style="15" customWidth="1"/>
    <col min="13819" max="13819" width="2.54296875" style="15" bestFit="1" customWidth="1"/>
    <col min="13820" max="13820" width="20" style="15" customWidth="1"/>
    <col min="13821" max="13823" width="14.1796875" style="15" customWidth="1"/>
    <col min="13824" max="13825" width="7.453125" style="15" customWidth="1"/>
    <col min="13826" max="13826" width="16.81640625" style="15" customWidth="1"/>
    <col min="13827" max="13827" width="3" style="15" customWidth="1"/>
    <col min="13828" max="13847" width="7.453125" style="15" customWidth="1"/>
    <col min="13848" max="14073" width="11.453125" style="15"/>
    <col min="14074" max="14074" width="3.81640625" style="15" customWidth="1"/>
    <col min="14075" max="14075" width="2.54296875" style="15" bestFit="1" customWidth="1"/>
    <col min="14076" max="14076" width="20" style="15" customWidth="1"/>
    <col min="14077" max="14079" width="14.1796875" style="15" customWidth="1"/>
    <col min="14080" max="14081" width="7.453125" style="15" customWidth="1"/>
    <col min="14082" max="14082" width="16.81640625" style="15" customWidth="1"/>
    <col min="14083" max="14083" width="3" style="15" customWidth="1"/>
    <col min="14084" max="14103" width="7.453125" style="15" customWidth="1"/>
    <col min="14104" max="14329" width="11.453125" style="15"/>
    <col min="14330" max="14330" width="3.81640625" style="15" customWidth="1"/>
    <col min="14331" max="14331" width="2.54296875" style="15" bestFit="1" customWidth="1"/>
    <col min="14332" max="14332" width="20" style="15" customWidth="1"/>
    <col min="14333" max="14335" width="14.1796875" style="15" customWidth="1"/>
    <col min="14336" max="14337" width="7.453125" style="15" customWidth="1"/>
    <col min="14338" max="14338" width="16.81640625" style="15" customWidth="1"/>
    <col min="14339" max="14339" width="3" style="15" customWidth="1"/>
    <col min="14340" max="14359" width="7.453125" style="15" customWidth="1"/>
    <col min="14360" max="14585" width="11.453125" style="15"/>
    <col min="14586" max="14586" width="3.81640625" style="15" customWidth="1"/>
    <col min="14587" max="14587" width="2.54296875" style="15" bestFit="1" customWidth="1"/>
    <col min="14588" max="14588" width="20" style="15" customWidth="1"/>
    <col min="14589" max="14591" width="14.1796875" style="15" customWidth="1"/>
    <col min="14592" max="14593" width="7.453125" style="15" customWidth="1"/>
    <col min="14594" max="14594" width="16.81640625" style="15" customWidth="1"/>
    <col min="14595" max="14595" width="3" style="15" customWidth="1"/>
    <col min="14596" max="14615" width="7.453125" style="15" customWidth="1"/>
    <col min="14616" max="14841" width="11.453125" style="15"/>
    <col min="14842" max="14842" width="3.81640625" style="15" customWidth="1"/>
    <col min="14843" max="14843" width="2.54296875" style="15" bestFit="1" customWidth="1"/>
    <col min="14844" max="14844" width="20" style="15" customWidth="1"/>
    <col min="14845" max="14847" width="14.1796875" style="15" customWidth="1"/>
    <col min="14848" max="14849" width="7.453125" style="15" customWidth="1"/>
    <col min="14850" max="14850" width="16.81640625" style="15" customWidth="1"/>
    <col min="14851" max="14851" width="3" style="15" customWidth="1"/>
    <col min="14852" max="14871" width="7.453125" style="15" customWidth="1"/>
    <col min="14872" max="15097" width="11.453125" style="15"/>
    <col min="15098" max="15098" width="3.81640625" style="15" customWidth="1"/>
    <col min="15099" max="15099" width="2.54296875" style="15" bestFit="1" customWidth="1"/>
    <col min="15100" max="15100" width="20" style="15" customWidth="1"/>
    <col min="15101" max="15103" width="14.1796875" style="15" customWidth="1"/>
    <col min="15104" max="15105" width="7.453125" style="15" customWidth="1"/>
    <col min="15106" max="15106" width="16.81640625" style="15" customWidth="1"/>
    <col min="15107" max="15107" width="3" style="15" customWidth="1"/>
    <col min="15108" max="15127" width="7.453125" style="15" customWidth="1"/>
    <col min="15128" max="15353" width="11.453125" style="15"/>
    <col min="15354" max="15354" width="3.81640625" style="15" customWidth="1"/>
    <col min="15355" max="15355" width="2.54296875" style="15" bestFit="1" customWidth="1"/>
    <col min="15356" max="15356" width="20" style="15" customWidth="1"/>
    <col min="15357" max="15359" width="14.1796875" style="15" customWidth="1"/>
    <col min="15360" max="15361" width="7.453125" style="15" customWidth="1"/>
    <col min="15362" max="15362" width="16.81640625" style="15" customWidth="1"/>
    <col min="15363" max="15363" width="3" style="15" customWidth="1"/>
    <col min="15364" max="15383" width="7.453125" style="15" customWidth="1"/>
    <col min="15384" max="15609" width="11.453125" style="15"/>
    <col min="15610" max="15610" width="3.81640625" style="15" customWidth="1"/>
    <col min="15611" max="15611" width="2.54296875" style="15" bestFit="1" customWidth="1"/>
    <col min="15612" max="15612" width="20" style="15" customWidth="1"/>
    <col min="15613" max="15615" width="14.1796875" style="15" customWidth="1"/>
    <col min="15616" max="15617" width="7.453125" style="15" customWidth="1"/>
    <col min="15618" max="15618" width="16.81640625" style="15" customWidth="1"/>
    <col min="15619" max="15619" width="3" style="15" customWidth="1"/>
    <col min="15620" max="15639" width="7.453125" style="15" customWidth="1"/>
    <col min="15640" max="15865" width="11.453125" style="15"/>
    <col min="15866" max="15866" width="3.81640625" style="15" customWidth="1"/>
    <col min="15867" max="15867" width="2.54296875" style="15" bestFit="1" customWidth="1"/>
    <col min="15868" max="15868" width="20" style="15" customWidth="1"/>
    <col min="15869" max="15871" width="14.1796875" style="15" customWidth="1"/>
    <col min="15872" max="15873" width="7.453125" style="15" customWidth="1"/>
    <col min="15874" max="15874" width="16.81640625" style="15" customWidth="1"/>
    <col min="15875" max="15875" width="3" style="15" customWidth="1"/>
    <col min="15876" max="15895" width="7.453125" style="15" customWidth="1"/>
    <col min="15896" max="16121" width="11.453125" style="15"/>
    <col min="16122" max="16122" width="3.81640625" style="15" customWidth="1"/>
    <col min="16123" max="16123" width="2.54296875" style="15" bestFit="1" customWidth="1"/>
    <col min="16124" max="16124" width="20" style="15" customWidth="1"/>
    <col min="16125" max="16127" width="14.1796875" style="15" customWidth="1"/>
    <col min="16128" max="16129" width="7.453125" style="15" customWidth="1"/>
    <col min="16130" max="16130" width="16.81640625" style="15" customWidth="1"/>
    <col min="16131" max="16131" width="3" style="15" customWidth="1"/>
    <col min="16132" max="16151" width="7.453125" style="15" customWidth="1"/>
    <col min="16152" max="16384" width="11.453125" style="15"/>
  </cols>
  <sheetData>
    <row r="1" spans="1:19" ht="16" customHeight="1">
      <c r="A1" s="260"/>
      <c r="B1" s="264" t="s">
        <v>29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71" t="s">
        <v>30</v>
      </c>
      <c r="O1" s="142"/>
      <c r="P1" s="71"/>
      <c r="Q1" s="71"/>
      <c r="R1" s="261"/>
      <c r="S1" s="14"/>
    </row>
    <row r="2" spans="1:19" ht="16" customHeight="1">
      <c r="A2" s="260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71" t="s">
        <v>123</v>
      </c>
      <c r="O2" s="142"/>
      <c r="P2" s="71"/>
      <c r="Q2" s="71"/>
      <c r="R2" s="261"/>
      <c r="S2" s="14"/>
    </row>
    <row r="3" spans="1:19" ht="16" customHeight="1" thickBot="1">
      <c r="A3" s="260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72" t="s">
        <v>124</v>
      </c>
      <c r="O3" s="143"/>
      <c r="P3" s="72"/>
      <c r="Q3" s="72"/>
      <c r="R3" s="261"/>
      <c r="S3" s="14"/>
    </row>
    <row r="4" spans="1:19" ht="5.25" customHeight="1">
      <c r="A4" s="211"/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194"/>
      <c r="R4" s="16"/>
      <c r="S4" s="14"/>
    </row>
    <row r="5" spans="1:19" s="19" customFormat="1" ht="13.5" customHeight="1">
      <c r="A5" s="212"/>
      <c r="B5" s="262" t="s">
        <v>31</v>
      </c>
      <c r="C5" s="263"/>
      <c r="D5" s="263"/>
      <c r="E5" s="192"/>
      <c r="F5" s="75"/>
      <c r="G5" s="75"/>
      <c r="H5" s="75"/>
      <c r="I5" s="76" t="s">
        <v>32</v>
      </c>
      <c r="J5" s="76"/>
      <c r="K5" s="192" t="s">
        <v>33</v>
      </c>
      <c r="L5" s="192"/>
      <c r="M5" s="192"/>
      <c r="N5" s="192" t="s">
        <v>34</v>
      </c>
      <c r="O5" s="192"/>
      <c r="P5" s="192"/>
      <c r="Q5" s="195"/>
      <c r="R5" s="17"/>
      <c r="S5" s="18"/>
    </row>
    <row r="6" spans="1:19" s="19" customFormat="1" ht="5.25" customHeight="1" thickBot="1">
      <c r="A6" s="212"/>
      <c r="B6" s="77"/>
      <c r="C6" s="78"/>
      <c r="D6" s="79"/>
      <c r="E6" s="79"/>
      <c r="F6" s="79"/>
      <c r="G6" s="79"/>
      <c r="H6" s="79"/>
      <c r="I6" s="79"/>
      <c r="J6" s="110"/>
      <c r="K6" s="80"/>
      <c r="L6" s="80"/>
      <c r="M6" s="80"/>
      <c r="N6" s="80"/>
      <c r="O6" s="79"/>
      <c r="P6" s="81"/>
      <c r="Q6" s="196"/>
      <c r="R6" s="17"/>
      <c r="S6" s="18"/>
    </row>
    <row r="7" spans="1:19" ht="7.5" customHeight="1" thickBot="1">
      <c r="A7" s="211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6"/>
      <c r="S7" s="14"/>
    </row>
    <row r="8" spans="1:19" ht="13.5" customHeight="1" thickBot="1">
      <c r="A8" s="82"/>
      <c r="B8" s="257" t="s">
        <v>35</v>
      </c>
      <c r="C8" s="258"/>
      <c r="D8" s="258"/>
      <c r="E8" s="258"/>
      <c r="F8" s="258"/>
      <c r="G8" s="258"/>
      <c r="H8" s="258"/>
      <c r="I8" s="259"/>
      <c r="J8" s="82"/>
      <c r="K8" s="257" t="s">
        <v>36</v>
      </c>
      <c r="L8" s="258"/>
      <c r="M8" s="258"/>
      <c r="N8" s="258"/>
      <c r="O8" s="258"/>
      <c r="P8" s="258"/>
      <c r="Q8" s="259"/>
      <c r="R8" s="14"/>
      <c r="S8" s="14"/>
    </row>
    <row r="9" spans="1:19" ht="13.5" customHeight="1">
      <c r="A9" s="82"/>
      <c r="B9" s="266" t="s">
        <v>37</v>
      </c>
      <c r="C9" s="267"/>
      <c r="D9" s="267"/>
      <c r="E9" s="267"/>
      <c r="F9" s="268"/>
      <c r="G9" s="197" t="s">
        <v>38</v>
      </c>
      <c r="H9" s="198" t="s">
        <v>39</v>
      </c>
      <c r="I9" s="199" t="s">
        <v>40</v>
      </c>
      <c r="J9" s="82"/>
      <c r="K9" s="82"/>
      <c r="L9" s="82"/>
      <c r="M9" s="82"/>
      <c r="N9" s="82"/>
      <c r="O9" s="82"/>
      <c r="P9" s="82"/>
      <c r="Q9" s="82"/>
      <c r="R9" s="14"/>
      <c r="S9" s="14"/>
    </row>
    <row r="10" spans="1:19" ht="18" customHeight="1">
      <c r="A10" s="82"/>
      <c r="B10" s="269" t="s">
        <v>41</v>
      </c>
      <c r="C10" s="200" t="s">
        <v>42</v>
      </c>
      <c r="D10" s="201"/>
      <c r="E10" s="201"/>
      <c r="F10" s="201"/>
      <c r="G10" s="202"/>
      <c r="H10" s="202"/>
      <c r="I10" s="207"/>
      <c r="J10" s="82"/>
      <c r="K10" s="83"/>
      <c r="L10" s="83"/>
      <c r="M10" s="83"/>
      <c r="N10" s="83"/>
      <c r="O10" s="83"/>
      <c r="P10" s="82"/>
      <c r="Q10" s="82"/>
      <c r="R10" s="14"/>
      <c r="S10" s="14"/>
    </row>
    <row r="11" spans="1:19" ht="18" customHeight="1">
      <c r="A11" s="82"/>
      <c r="B11" s="270"/>
      <c r="C11" s="203" t="s">
        <v>43</v>
      </c>
      <c r="D11" s="111"/>
      <c r="E11" s="111"/>
      <c r="F11" s="111"/>
      <c r="G11" s="112"/>
      <c r="H11" s="112"/>
      <c r="I11" s="84"/>
      <c r="J11" s="82"/>
      <c r="K11" s="83"/>
      <c r="L11" s="83"/>
      <c r="M11" s="83"/>
      <c r="N11" s="83"/>
      <c r="O11" s="83"/>
      <c r="P11" s="82"/>
      <c r="Q11" s="82"/>
      <c r="R11" s="14"/>
      <c r="S11" s="14"/>
    </row>
    <row r="12" spans="1:19" ht="18" customHeight="1">
      <c r="A12" s="213"/>
      <c r="B12" s="270"/>
      <c r="C12" s="203" t="s">
        <v>44</v>
      </c>
      <c r="D12" s="111"/>
      <c r="E12" s="111"/>
      <c r="F12" s="111"/>
      <c r="G12" s="112"/>
      <c r="H12" s="112"/>
      <c r="I12" s="84"/>
      <c r="J12" s="82"/>
      <c r="K12" s="83"/>
      <c r="L12" s="83"/>
      <c r="M12" s="83"/>
      <c r="N12" s="83"/>
      <c r="O12" s="83"/>
      <c r="P12" s="82"/>
      <c r="Q12" s="82"/>
      <c r="R12" s="14"/>
      <c r="S12" s="14"/>
    </row>
    <row r="13" spans="1:19" ht="18" customHeight="1">
      <c r="A13" s="82"/>
      <c r="B13" s="270"/>
      <c r="C13" s="203" t="s">
        <v>45</v>
      </c>
      <c r="D13" s="111"/>
      <c r="E13" s="111"/>
      <c r="F13" s="111"/>
      <c r="G13" s="112"/>
      <c r="H13" s="112"/>
      <c r="I13" s="84"/>
      <c r="J13" s="82"/>
      <c r="K13" s="85"/>
      <c r="L13" s="85"/>
      <c r="M13" s="85"/>
      <c r="N13" s="85"/>
      <c r="O13" s="85"/>
      <c r="P13" s="82"/>
      <c r="Q13" s="82"/>
      <c r="R13" s="14"/>
      <c r="S13" s="14"/>
    </row>
    <row r="14" spans="1:19" ht="18" customHeight="1">
      <c r="A14" s="82"/>
      <c r="B14" s="270"/>
      <c r="C14" s="203" t="s">
        <v>46</v>
      </c>
      <c r="D14" s="111"/>
      <c r="E14" s="111"/>
      <c r="F14" s="111"/>
      <c r="G14" s="112"/>
      <c r="H14" s="112"/>
      <c r="I14" s="84"/>
      <c r="J14" s="82"/>
      <c r="K14" s="85"/>
      <c r="L14" s="85"/>
      <c r="M14" s="85"/>
      <c r="N14" s="85"/>
      <c r="O14" s="85"/>
      <c r="P14" s="82"/>
      <c r="Q14" s="82"/>
      <c r="R14" s="14"/>
      <c r="S14" s="14"/>
    </row>
    <row r="15" spans="1:19" ht="18" customHeight="1">
      <c r="A15" s="82"/>
      <c r="B15" s="270"/>
      <c r="C15" s="203" t="s">
        <v>47</v>
      </c>
      <c r="D15" s="111"/>
      <c r="E15" s="111"/>
      <c r="F15" s="111"/>
      <c r="G15" s="112"/>
      <c r="H15" s="112"/>
      <c r="I15" s="84"/>
      <c r="J15" s="82"/>
      <c r="K15" s="85"/>
      <c r="L15" s="85"/>
      <c r="M15" s="85"/>
      <c r="N15" s="85"/>
      <c r="O15" s="85"/>
      <c r="P15" s="82"/>
      <c r="Q15" s="82"/>
      <c r="R15" s="14"/>
      <c r="S15" s="14"/>
    </row>
    <row r="16" spans="1:19" ht="18" customHeight="1">
      <c r="A16" s="82"/>
      <c r="B16" s="270"/>
      <c r="C16" s="203"/>
      <c r="D16" s="111"/>
      <c r="E16" s="111"/>
      <c r="F16" s="111"/>
      <c r="G16" s="112"/>
      <c r="H16" s="112"/>
      <c r="I16" s="84"/>
      <c r="J16" s="82"/>
      <c r="K16" s="83"/>
      <c r="L16" s="83"/>
      <c r="M16" s="83"/>
      <c r="N16" s="83"/>
      <c r="O16" s="83"/>
      <c r="P16" s="82"/>
      <c r="Q16" s="82"/>
      <c r="R16" s="14"/>
      <c r="S16" s="14"/>
    </row>
    <row r="17" spans="1:19" ht="18" customHeight="1">
      <c r="A17" s="82"/>
      <c r="B17" s="271"/>
      <c r="C17" s="204"/>
      <c r="D17" s="205"/>
      <c r="E17" s="205"/>
      <c r="F17" s="205"/>
      <c r="G17" s="206"/>
      <c r="H17" s="206"/>
      <c r="I17" s="208"/>
      <c r="J17" s="82"/>
      <c r="K17" s="83"/>
      <c r="L17" s="83"/>
      <c r="M17" s="83"/>
      <c r="N17" s="83"/>
      <c r="O17" s="83"/>
      <c r="P17" s="82"/>
      <c r="Q17" s="82"/>
      <c r="R17" s="14"/>
      <c r="S17" s="14"/>
    </row>
    <row r="18" spans="1:19" ht="18" customHeight="1">
      <c r="A18" s="82"/>
      <c r="B18" s="272" t="s">
        <v>48</v>
      </c>
      <c r="C18" s="113" t="s">
        <v>49</v>
      </c>
      <c r="D18" s="113"/>
      <c r="E18" s="113"/>
      <c r="F18" s="113"/>
      <c r="G18" s="114"/>
      <c r="H18" s="114"/>
      <c r="I18" s="115"/>
      <c r="J18" s="82"/>
      <c r="K18" s="83"/>
      <c r="L18" s="83"/>
      <c r="M18" s="83"/>
      <c r="N18" s="83"/>
      <c r="O18" s="83"/>
      <c r="P18" s="82"/>
      <c r="Q18" s="82"/>
      <c r="R18" s="14"/>
      <c r="S18" s="14"/>
    </row>
    <row r="19" spans="1:19" ht="18" customHeight="1">
      <c r="A19" s="82"/>
      <c r="B19" s="273"/>
      <c r="C19" s="113" t="s">
        <v>50</v>
      </c>
      <c r="D19" s="113"/>
      <c r="E19" s="113"/>
      <c r="F19" s="113"/>
      <c r="G19" s="114"/>
      <c r="H19" s="114"/>
      <c r="I19" s="116"/>
      <c r="J19" s="82"/>
      <c r="K19" s="83"/>
      <c r="L19" s="83"/>
      <c r="M19" s="83"/>
      <c r="N19" s="83"/>
      <c r="O19" s="83"/>
      <c r="P19" s="82"/>
      <c r="Q19" s="82"/>
      <c r="R19" s="14"/>
      <c r="S19" s="14"/>
    </row>
    <row r="20" spans="1:19" ht="18" customHeight="1">
      <c r="A20" s="82"/>
      <c r="B20" s="273"/>
      <c r="C20" s="113" t="s">
        <v>51</v>
      </c>
      <c r="D20" s="113"/>
      <c r="E20" s="113"/>
      <c r="F20" s="113"/>
      <c r="G20" s="114"/>
      <c r="H20" s="114"/>
      <c r="I20" s="116"/>
      <c r="J20" s="82"/>
      <c r="K20" s="83"/>
      <c r="L20" s="83"/>
      <c r="M20" s="83"/>
      <c r="N20" s="83"/>
      <c r="O20" s="83"/>
      <c r="P20" s="82"/>
      <c r="Q20" s="82"/>
      <c r="R20" s="14"/>
      <c r="S20" s="14"/>
    </row>
    <row r="21" spans="1:19" ht="18" customHeight="1">
      <c r="A21" s="82"/>
      <c r="B21" s="273"/>
      <c r="C21" s="113" t="s">
        <v>52</v>
      </c>
      <c r="D21" s="113"/>
      <c r="E21" s="113"/>
      <c r="F21" s="113"/>
      <c r="G21" s="114"/>
      <c r="H21" s="114"/>
      <c r="I21" s="116"/>
      <c r="J21" s="82"/>
      <c r="K21" s="83"/>
      <c r="L21" s="83"/>
      <c r="M21" s="83"/>
      <c r="N21" s="83"/>
      <c r="O21" s="83"/>
      <c r="P21" s="82"/>
      <c r="Q21" s="82"/>
      <c r="R21" s="14"/>
      <c r="S21" s="14"/>
    </row>
    <row r="22" spans="1:19" ht="18" customHeight="1">
      <c r="A22" s="82"/>
      <c r="B22" s="273"/>
      <c r="C22" s="113" t="s">
        <v>53</v>
      </c>
      <c r="D22" s="113"/>
      <c r="E22" s="113"/>
      <c r="F22" s="113"/>
      <c r="G22" s="114"/>
      <c r="H22" s="114"/>
      <c r="I22" s="116"/>
      <c r="J22" s="82"/>
      <c r="K22" s="83"/>
      <c r="L22" s="83"/>
      <c r="M22" s="83"/>
      <c r="N22" s="83"/>
      <c r="O22" s="83"/>
      <c r="P22" s="82"/>
      <c r="Q22" s="82"/>
      <c r="R22" s="14"/>
      <c r="S22" s="14"/>
    </row>
    <row r="23" spans="1:19" ht="18" customHeight="1">
      <c r="A23" s="82"/>
      <c r="B23" s="273"/>
      <c r="C23" s="113" t="s">
        <v>54</v>
      </c>
      <c r="D23" s="113"/>
      <c r="E23" s="113"/>
      <c r="F23" s="113"/>
      <c r="G23" s="114"/>
      <c r="H23" s="114"/>
      <c r="I23" s="116"/>
      <c r="J23" s="82"/>
      <c r="K23" s="83"/>
      <c r="L23" s="83"/>
      <c r="M23" s="83"/>
      <c r="N23" s="83"/>
      <c r="O23" s="83"/>
      <c r="P23" s="82"/>
      <c r="Q23" s="82"/>
      <c r="R23" s="14"/>
      <c r="S23" s="14"/>
    </row>
    <row r="24" spans="1:19" ht="18" customHeight="1">
      <c r="A24" s="82"/>
      <c r="B24" s="273"/>
      <c r="C24" s="113" t="s">
        <v>55</v>
      </c>
      <c r="D24" s="113"/>
      <c r="E24" s="113"/>
      <c r="F24" s="113"/>
      <c r="G24" s="114"/>
      <c r="H24" s="114"/>
      <c r="I24" s="116"/>
      <c r="J24" s="82"/>
      <c r="K24" s="83"/>
      <c r="L24" s="83"/>
      <c r="M24" s="83"/>
      <c r="N24" s="83"/>
      <c r="O24" s="83"/>
      <c r="P24" s="82"/>
      <c r="Q24" s="82"/>
      <c r="R24" s="14"/>
      <c r="S24" s="14"/>
    </row>
    <row r="25" spans="1:19" ht="18" customHeight="1" thickBot="1">
      <c r="A25" s="82"/>
      <c r="B25" s="273"/>
      <c r="C25" s="113" t="s">
        <v>56</v>
      </c>
      <c r="D25" s="113"/>
      <c r="E25" s="113"/>
      <c r="F25" s="113"/>
      <c r="G25" s="114"/>
      <c r="H25" s="114"/>
      <c r="I25" s="116"/>
      <c r="J25" s="82"/>
      <c r="K25" s="83"/>
      <c r="L25" s="83"/>
      <c r="M25" s="83"/>
      <c r="N25" s="83"/>
      <c r="O25" s="83"/>
      <c r="P25" s="82"/>
      <c r="Q25" s="82"/>
      <c r="R25" s="14"/>
      <c r="S25" s="14"/>
    </row>
    <row r="26" spans="1:19" ht="18" customHeight="1">
      <c r="A26" s="82"/>
      <c r="B26" s="273"/>
      <c r="C26" s="113" t="s">
        <v>57</v>
      </c>
      <c r="D26" s="113"/>
      <c r="E26" s="113"/>
      <c r="F26" s="113"/>
      <c r="G26" s="114"/>
      <c r="H26" s="114"/>
      <c r="I26" s="116"/>
      <c r="J26" s="82"/>
      <c r="K26" s="144" t="s">
        <v>58</v>
      </c>
      <c r="L26" s="145"/>
      <c r="M26" s="145"/>
      <c r="N26" s="145"/>
      <c r="O26" s="145"/>
      <c r="P26" s="145"/>
      <c r="Q26" s="149"/>
      <c r="R26" s="14"/>
      <c r="S26" s="14"/>
    </row>
    <row r="27" spans="1:19" ht="18" customHeight="1">
      <c r="A27" s="82"/>
      <c r="B27" s="273"/>
      <c r="C27" s="113"/>
      <c r="D27" s="113"/>
      <c r="E27" s="113"/>
      <c r="F27" s="113"/>
      <c r="G27" s="114"/>
      <c r="H27" s="114"/>
      <c r="I27" s="116"/>
      <c r="J27" s="82"/>
      <c r="K27" s="275" t="s">
        <v>59</v>
      </c>
      <c r="L27" s="277" t="s">
        <v>60</v>
      </c>
      <c r="M27" s="278"/>
      <c r="N27" s="279"/>
      <c r="O27" s="283" t="s">
        <v>61</v>
      </c>
      <c r="P27" s="283" t="s">
        <v>62</v>
      </c>
      <c r="Q27" s="285" t="s">
        <v>63</v>
      </c>
      <c r="R27" s="14"/>
      <c r="S27" s="14"/>
    </row>
    <row r="28" spans="1:19" ht="18" customHeight="1">
      <c r="A28" s="82"/>
      <c r="B28" s="274"/>
      <c r="C28" s="113"/>
      <c r="D28" s="117"/>
      <c r="E28" s="117"/>
      <c r="F28" s="117"/>
      <c r="G28" s="118"/>
      <c r="H28" s="118"/>
      <c r="I28" s="119"/>
      <c r="J28" s="82"/>
      <c r="K28" s="276"/>
      <c r="L28" s="280"/>
      <c r="M28" s="281"/>
      <c r="N28" s="282"/>
      <c r="O28" s="284"/>
      <c r="P28" s="284"/>
      <c r="Q28" s="286"/>
      <c r="R28" s="14"/>
      <c r="S28" s="14"/>
    </row>
    <row r="29" spans="1:19" ht="13.5" customHeight="1">
      <c r="A29" s="82"/>
      <c r="B29" s="120" t="s">
        <v>64</v>
      </c>
      <c r="C29" s="121"/>
      <c r="D29" s="121"/>
      <c r="E29" s="121"/>
      <c r="F29" s="122"/>
      <c r="G29" s="123">
        <f>COUNTA(G10:G28)</f>
        <v>0</v>
      </c>
      <c r="H29" s="124">
        <f>COUNTA(H10:H28)</f>
        <v>0</v>
      </c>
      <c r="I29" s="125"/>
      <c r="J29" s="82"/>
      <c r="K29" s="147"/>
      <c r="L29" s="146"/>
      <c r="M29" s="121"/>
      <c r="N29" s="122"/>
      <c r="O29" s="148"/>
      <c r="P29" s="86"/>
      <c r="Q29" s="150"/>
      <c r="R29" s="14"/>
      <c r="S29" s="14"/>
    </row>
    <row r="30" spans="1:19" ht="13.5" customHeight="1">
      <c r="A30" s="82"/>
      <c r="B30" s="126"/>
      <c r="C30" s="121" t="s">
        <v>65</v>
      </c>
      <c r="D30" s="121"/>
      <c r="E30" s="121"/>
      <c r="F30" s="122"/>
      <c r="G30" s="127">
        <f>COUNTA(G10:G17)</f>
        <v>0</v>
      </c>
      <c r="H30" s="128">
        <f>COUNTA(H10:H17)</f>
        <v>0</v>
      </c>
      <c r="I30" s="125"/>
      <c r="J30" s="82"/>
      <c r="K30" s="147"/>
      <c r="L30" s="146"/>
      <c r="M30" s="121"/>
      <c r="N30" s="122"/>
      <c r="O30" s="148"/>
      <c r="P30" s="86"/>
      <c r="Q30" s="150"/>
      <c r="R30" s="14"/>
      <c r="S30" s="14"/>
    </row>
    <row r="31" spans="1:19" ht="13.5" customHeight="1" thickBot="1">
      <c r="A31" s="82"/>
      <c r="B31" s="129"/>
      <c r="C31" s="130" t="s">
        <v>66</v>
      </c>
      <c r="D31" s="130"/>
      <c r="E31" s="130"/>
      <c r="F31" s="131"/>
      <c r="G31" s="132">
        <f>COUNTA(G18:G28)</f>
        <v>0</v>
      </c>
      <c r="H31" s="133">
        <f>COUNTA(H18:H28)</f>
        <v>0</v>
      </c>
      <c r="I31" s="134"/>
      <c r="J31" s="82"/>
      <c r="K31" s="147"/>
      <c r="L31" s="146"/>
      <c r="M31" s="121"/>
      <c r="N31" s="122"/>
      <c r="O31" s="148"/>
      <c r="P31" s="86"/>
      <c r="Q31" s="150"/>
      <c r="R31" s="14"/>
      <c r="S31" s="14"/>
    </row>
    <row r="32" spans="1:19" ht="14.25" customHeight="1" thickTop="1" thickBot="1">
      <c r="A32" s="82"/>
      <c r="B32" s="139"/>
      <c r="C32" s="140"/>
      <c r="D32" s="140"/>
      <c r="E32" s="140"/>
      <c r="F32" s="140"/>
      <c r="G32" s="209"/>
      <c r="H32" s="210"/>
      <c r="I32" s="141"/>
      <c r="J32" s="82"/>
      <c r="K32" s="147"/>
      <c r="L32" s="146"/>
      <c r="M32" s="121"/>
      <c r="N32" s="122"/>
      <c r="O32" s="148"/>
      <c r="P32" s="86"/>
      <c r="Q32" s="150"/>
      <c r="R32" s="14"/>
      <c r="S32" s="14"/>
    </row>
    <row r="33" spans="1:19" ht="13.5" customHeight="1" thickBot="1">
      <c r="A33" s="82"/>
      <c r="B33" s="257" t="s">
        <v>121</v>
      </c>
      <c r="C33" s="258"/>
      <c r="D33" s="258"/>
      <c r="E33" s="258"/>
      <c r="F33" s="258"/>
      <c r="G33" s="258"/>
      <c r="H33" s="258"/>
      <c r="I33" s="259"/>
      <c r="J33" s="82"/>
      <c r="K33" s="147"/>
      <c r="L33" s="146"/>
      <c r="M33" s="121"/>
      <c r="N33" s="122"/>
      <c r="O33" s="148"/>
      <c r="P33" s="86"/>
      <c r="Q33" s="150"/>
      <c r="R33" s="14"/>
      <c r="S33" s="14"/>
    </row>
    <row r="34" spans="1:19" ht="13.5" customHeight="1" thickTop="1">
      <c r="A34" s="82"/>
      <c r="B34" s="136" t="s">
        <v>122</v>
      </c>
      <c r="C34" s="137"/>
      <c r="D34" s="137"/>
      <c r="E34" s="137"/>
      <c r="F34" s="137"/>
      <c r="G34" s="137"/>
      <c r="H34" s="137"/>
      <c r="I34" s="138"/>
      <c r="J34" s="82"/>
      <c r="K34" s="147"/>
      <c r="L34" s="146"/>
      <c r="M34" s="121"/>
      <c r="N34" s="122"/>
      <c r="O34" s="148"/>
      <c r="P34" s="86"/>
      <c r="Q34" s="150"/>
      <c r="R34" s="14"/>
      <c r="S34" s="14"/>
    </row>
    <row r="35" spans="1:19" ht="13.5" customHeight="1">
      <c r="A35" s="82"/>
      <c r="B35" s="120"/>
      <c r="C35" s="82"/>
      <c r="D35" s="82"/>
      <c r="E35" s="82"/>
      <c r="F35" s="82"/>
      <c r="G35" s="82"/>
      <c r="H35" s="82"/>
      <c r="I35" s="135"/>
      <c r="J35" s="82"/>
      <c r="K35" s="147"/>
      <c r="L35" s="146"/>
      <c r="M35" s="121"/>
      <c r="N35" s="122"/>
      <c r="O35" s="148"/>
      <c r="P35" s="86"/>
      <c r="Q35" s="150"/>
      <c r="R35" s="14"/>
      <c r="S35" s="14"/>
    </row>
    <row r="36" spans="1:19" ht="13.5" customHeight="1">
      <c r="A36" s="82"/>
      <c r="B36" s="120"/>
      <c r="C36" s="82"/>
      <c r="D36" s="82"/>
      <c r="E36" s="82"/>
      <c r="F36" s="82"/>
      <c r="G36" s="82"/>
      <c r="H36" s="82"/>
      <c r="I36" s="135"/>
      <c r="J36" s="82"/>
      <c r="K36" s="147"/>
      <c r="L36" s="146"/>
      <c r="M36" s="121"/>
      <c r="N36" s="122"/>
      <c r="O36" s="148"/>
      <c r="P36" s="86"/>
      <c r="Q36" s="150"/>
      <c r="R36" s="14"/>
      <c r="S36" s="14"/>
    </row>
    <row r="37" spans="1:19" ht="13.5" customHeight="1">
      <c r="A37" s="82"/>
      <c r="B37" s="120"/>
      <c r="C37" s="82"/>
      <c r="D37" s="82"/>
      <c r="E37" s="82"/>
      <c r="F37" s="82"/>
      <c r="G37" s="82"/>
      <c r="H37" s="82"/>
      <c r="I37" s="135"/>
      <c r="J37" s="82"/>
      <c r="K37" s="147"/>
      <c r="L37" s="146"/>
      <c r="M37" s="121"/>
      <c r="N37" s="122"/>
      <c r="O37" s="148"/>
      <c r="P37" s="86"/>
      <c r="Q37" s="150"/>
      <c r="R37" s="14"/>
      <c r="S37" s="14"/>
    </row>
    <row r="38" spans="1:19" ht="13.5" customHeight="1">
      <c r="A38" s="82"/>
      <c r="B38" s="120"/>
      <c r="C38" s="82"/>
      <c r="D38" s="82"/>
      <c r="E38" s="82"/>
      <c r="F38" s="82"/>
      <c r="G38" s="82"/>
      <c r="H38" s="82"/>
      <c r="I38" s="135"/>
      <c r="J38" s="82"/>
      <c r="K38" s="147"/>
      <c r="L38" s="146"/>
      <c r="M38" s="121"/>
      <c r="N38" s="122"/>
      <c r="O38" s="148"/>
      <c r="P38" s="86"/>
      <c r="Q38" s="150"/>
      <c r="R38" s="14"/>
      <c r="S38" s="14"/>
    </row>
    <row r="39" spans="1:19" ht="13.5" customHeight="1">
      <c r="A39" s="82"/>
      <c r="B39" s="120"/>
      <c r="C39" s="82"/>
      <c r="D39" s="82"/>
      <c r="E39" s="82"/>
      <c r="F39" s="82"/>
      <c r="G39" s="82"/>
      <c r="H39" s="82"/>
      <c r="I39" s="135"/>
      <c r="J39" s="82"/>
      <c r="K39" s="147"/>
      <c r="L39" s="146"/>
      <c r="M39" s="121"/>
      <c r="N39" s="122"/>
      <c r="O39" s="148"/>
      <c r="P39" s="86"/>
      <c r="Q39" s="150"/>
      <c r="R39" s="14"/>
      <c r="S39" s="14"/>
    </row>
    <row r="40" spans="1:19" ht="13.5" customHeight="1">
      <c r="A40" s="82"/>
      <c r="B40" s="120"/>
      <c r="C40" s="82"/>
      <c r="D40" s="82"/>
      <c r="E40" s="82"/>
      <c r="F40" s="82"/>
      <c r="G40" s="82"/>
      <c r="H40" s="82"/>
      <c r="I40" s="135"/>
      <c r="J40" s="82"/>
      <c r="K40" s="147"/>
      <c r="L40" s="146"/>
      <c r="M40" s="121"/>
      <c r="N40" s="122"/>
      <c r="O40" s="148"/>
      <c r="P40" s="86"/>
      <c r="Q40" s="150"/>
      <c r="R40" s="14"/>
      <c r="S40" s="14"/>
    </row>
    <row r="41" spans="1:19" ht="13.5" customHeight="1">
      <c r="A41" s="82"/>
      <c r="B41" s="120"/>
      <c r="C41" s="82"/>
      <c r="D41" s="82"/>
      <c r="E41" s="82"/>
      <c r="F41" s="82"/>
      <c r="G41" s="82"/>
      <c r="H41" s="82"/>
      <c r="I41" s="135"/>
      <c r="J41" s="82"/>
      <c r="K41" s="147"/>
      <c r="L41" s="146"/>
      <c r="M41" s="121"/>
      <c r="N41" s="122"/>
      <c r="O41" s="148"/>
      <c r="P41" s="86"/>
      <c r="Q41" s="150"/>
      <c r="R41" s="14"/>
      <c r="S41" s="14"/>
    </row>
    <row r="42" spans="1:19" ht="13.5" customHeight="1">
      <c r="A42" s="82"/>
      <c r="B42" s="120"/>
      <c r="C42" s="82"/>
      <c r="D42" s="82"/>
      <c r="E42" s="82"/>
      <c r="F42" s="82"/>
      <c r="G42" s="82"/>
      <c r="H42" s="82"/>
      <c r="I42" s="135"/>
      <c r="J42" s="82"/>
      <c r="K42" s="147"/>
      <c r="L42" s="146"/>
      <c r="M42" s="121"/>
      <c r="N42" s="122"/>
      <c r="O42" s="148"/>
      <c r="P42" s="86"/>
      <c r="Q42" s="150"/>
      <c r="R42" s="14"/>
      <c r="S42" s="14"/>
    </row>
    <row r="43" spans="1:19" ht="13.5" customHeight="1">
      <c r="A43" s="82"/>
      <c r="B43" s="120"/>
      <c r="C43" s="82"/>
      <c r="D43" s="82"/>
      <c r="E43" s="82"/>
      <c r="F43" s="82"/>
      <c r="G43" s="82"/>
      <c r="H43" s="82"/>
      <c r="I43" s="135"/>
      <c r="J43" s="82"/>
      <c r="K43" s="147"/>
      <c r="L43" s="146"/>
      <c r="M43" s="121"/>
      <c r="N43" s="122"/>
      <c r="O43" s="148"/>
      <c r="P43" s="86"/>
      <c r="Q43" s="150"/>
      <c r="R43" s="14"/>
      <c r="S43" s="14"/>
    </row>
    <row r="44" spans="1:19" ht="13.5" customHeight="1">
      <c r="A44" s="82"/>
      <c r="B44" s="120"/>
      <c r="C44" s="82"/>
      <c r="D44" s="82"/>
      <c r="E44" s="82"/>
      <c r="F44" s="82"/>
      <c r="G44" s="82"/>
      <c r="H44" s="82"/>
      <c r="I44" s="135"/>
      <c r="J44" s="82"/>
      <c r="K44" s="147"/>
      <c r="L44" s="146"/>
      <c r="M44" s="121"/>
      <c r="N44" s="122"/>
      <c r="O44" s="148"/>
      <c r="P44" s="86"/>
      <c r="Q44" s="150"/>
      <c r="R44" s="14"/>
      <c r="S44" s="14"/>
    </row>
    <row r="45" spans="1:19" ht="13.5" customHeight="1">
      <c r="A45" s="82"/>
      <c r="B45" s="120"/>
      <c r="C45" s="82"/>
      <c r="D45" s="82"/>
      <c r="E45" s="82"/>
      <c r="F45" s="82"/>
      <c r="G45" s="82"/>
      <c r="H45" s="82"/>
      <c r="I45" s="135"/>
      <c r="J45" s="82"/>
      <c r="K45" s="147"/>
      <c r="L45" s="146"/>
      <c r="M45" s="121"/>
      <c r="N45" s="122"/>
      <c r="O45" s="148"/>
      <c r="P45" s="86"/>
      <c r="Q45" s="150"/>
      <c r="R45" s="14"/>
      <c r="S45" s="14"/>
    </row>
    <row r="46" spans="1:19" ht="13.5" customHeight="1">
      <c r="A46" s="82"/>
      <c r="B46" s="120"/>
      <c r="C46" s="82"/>
      <c r="D46" s="82"/>
      <c r="E46" s="82"/>
      <c r="F46" s="82"/>
      <c r="G46" s="82"/>
      <c r="H46" s="82"/>
      <c r="I46" s="135"/>
      <c r="J46" s="82"/>
      <c r="K46" s="147"/>
      <c r="L46" s="146"/>
      <c r="M46" s="121"/>
      <c r="N46" s="122"/>
      <c r="O46" s="148"/>
      <c r="P46" s="86"/>
      <c r="Q46" s="150"/>
      <c r="R46" s="14"/>
      <c r="S46" s="14"/>
    </row>
    <row r="47" spans="1:19" ht="13.5" customHeight="1">
      <c r="A47" s="82"/>
      <c r="B47" s="120"/>
      <c r="C47" s="82"/>
      <c r="D47" s="82"/>
      <c r="E47" s="82"/>
      <c r="F47" s="82"/>
      <c r="G47" s="82"/>
      <c r="H47" s="82"/>
      <c r="I47" s="135"/>
      <c r="J47" s="82"/>
      <c r="K47" s="147"/>
      <c r="L47" s="146"/>
      <c r="M47" s="121"/>
      <c r="N47" s="122"/>
      <c r="O47" s="148"/>
      <c r="P47" s="86"/>
      <c r="Q47" s="150"/>
      <c r="R47" s="14"/>
      <c r="S47" s="14"/>
    </row>
    <row r="48" spans="1:19" ht="13.5" customHeight="1" thickBot="1">
      <c r="A48" s="82"/>
      <c r="B48" s="139"/>
      <c r="C48" s="140"/>
      <c r="D48" s="140"/>
      <c r="E48" s="140"/>
      <c r="F48" s="140"/>
      <c r="G48" s="140"/>
      <c r="H48" s="140"/>
      <c r="I48" s="141"/>
      <c r="J48" s="82"/>
      <c r="K48" s="151"/>
      <c r="L48" s="155"/>
      <c r="M48" s="156"/>
      <c r="N48" s="157"/>
      <c r="O48" s="152"/>
      <c r="P48" s="153"/>
      <c r="Q48" s="154"/>
      <c r="R48" s="14"/>
      <c r="S48" s="14"/>
    </row>
    <row r="49" spans="1:19" ht="13.5" customHeight="1">
      <c r="A49" s="82"/>
      <c r="J49" s="82"/>
      <c r="R49" s="14"/>
      <c r="S49" s="14"/>
    </row>
    <row r="50" spans="1:19" ht="13.5" customHeight="1">
      <c r="A50" s="82"/>
      <c r="J50" s="82"/>
      <c r="R50" s="14"/>
      <c r="S50" s="14"/>
    </row>
    <row r="51" spans="1:19" ht="13.5" customHeight="1">
      <c r="A51" s="82"/>
      <c r="J51" s="82"/>
      <c r="R51" s="14"/>
      <c r="S51" s="14"/>
    </row>
    <row r="52" spans="1:19" ht="13.5" customHeight="1">
      <c r="A52" s="82"/>
      <c r="J52" s="82"/>
      <c r="R52" s="14"/>
      <c r="S52" s="14"/>
    </row>
    <row r="53" spans="1:19" ht="13.5" customHeight="1">
      <c r="A53" s="82"/>
      <c r="J53" s="82"/>
      <c r="R53" s="14"/>
      <c r="S53" s="14"/>
    </row>
    <row r="54" spans="1:19" ht="13.5" customHeight="1">
      <c r="A54" s="82"/>
      <c r="J54" s="82"/>
      <c r="R54" s="14"/>
      <c r="S54" s="14"/>
    </row>
    <row r="55" spans="1:19" ht="13.5" customHeight="1">
      <c r="A55" s="82"/>
      <c r="J55" s="82"/>
      <c r="R55" s="14"/>
      <c r="S55" s="14"/>
    </row>
    <row r="56" spans="1:19" ht="13.5" customHeight="1">
      <c r="A56" s="82"/>
      <c r="J56" s="82"/>
      <c r="R56" s="14"/>
      <c r="S56" s="14"/>
    </row>
    <row r="57" spans="1:19" ht="13.5" customHeight="1">
      <c r="A57" s="82"/>
      <c r="J57" s="82"/>
      <c r="R57" s="14"/>
      <c r="S57" s="14"/>
    </row>
    <row r="58" spans="1:19" ht="13.5" customHeight="1">
      <c r="A58" s="82"/>
      <c r="J58" s="82"/>
      <c r="R58" s="14"/>
      <c r="S58" s="14"/>
    </row>
    <row r="59" spans="1:19" ht="13.5" customHeight="1">
      <c r="A59" s="82"/>
      <c r="J59" s="82"/>
      <c r="R59" s="14"/>
      <c r="S59" s="14"/>
    </row>
    <row r="60" spans="1:19">
      <c r="A60" s="82"/>
      <c r="J60" s="82"/>
      <c r="R60" s="14"/>
      <c r="S60" s="14"/>
    </row>
    <row r="61" spans="1:19">
      <c r="A61" s="82"/>
      <c r="J61" s="82"/>
      <c r="R61" s="14"/>
      <c r="S61" s="14"/>
    </row>
  </sheetData>
  <mergeCells count="15">
    <mergeCell ref="B33:I33"/>
    <mergeCell ref="A1:A3"/>
    <mergeCell ref="R1:R3"/>
    <mergeCell ref="B5:D5"/>
    <mergeCell ref="B8:I8"/>
    <mergeCell ref="K8:Q8"/>
    <mergeCell ref="B1:M3"/>
    <mergeCell ref="B9:F9"/>
    <mergeCell ref="B10:B17"/>
    <mergeCell ref="B18:B28"/>
    <mergeCell ref="K27:K28"/>
    <mergeCell ref="L27:N28"/>
    <mergeCell ref="O27:O28"/>
    <mergeCell ref="P27:P28"/>
    <mergeCell ref="Q27:Q28"/>
  </mergeCells>
  <pageMargins left="0.23622047244094491" right="0.23622047244094491" top="0.74803149606299213" bottom="0.74803149606299213" header="0.31496062992125984" footer="0.31496062992125984"/>
  <pageSetup paperSize="8" scale="96" orientation="landscape" r:id="rId1"/>
  <headerFooter>
    <oddFooter>&amp;L_x000D_&amp;1#&amp;"Trebuchet MS"&amp;9&amp;K008542 INTERNA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9">
    <pageSetUpPr fitToPage="1"/>
  </sheetPr>
  <dimension ref="A1:U54"/>
  <sheetViews>
    <sheetView showGridLines="0" tabSelected="1" zoomScale="70" zoomScaleNormal="70" workbookViewId="0"/>
  </sheetViews>
  <sheetFormatPr defaultRowHeight="12.5"/>
  <cols>
    <col min="1" max="1" width="0.81640625" style="2" customWidth="1"/>
    <col min="2" max="2" width="15.81640625" style="2" customWidth="1"/>
    <col min="3" max="3" width="16.1796875" style="2" bestFit="1" customWidth="1"/>
    <col min="4" max="4" width="9.1796875" style="2"/>
    <col min="5" max="5" width="14.81640625" style="2" customWidth="1"/>
    <col min="6" max="6" width="13.453125" style="2" bestFit="1" customWidth="1"/>
    <col min="7" max="7" width="13.453125" style="2" customWidth="1"/>
    <col min="8" max="8" width="17.1796875" style="2" customWidth="1"/>
    <col min="9" max="9" width="15.81640625" style="2" customWidth="1"/>
    <col min="10" max="10" width="18.54296875" style="2" customWidth="1"/>
    <col min="11" max="11" width="1.54296875" style="2" customWidth="1"/>
    <col min="12" max="12" width="8" style="2" customWidth="1"/>
    <col min="13" max="13" width="10.81640625" style="2" customWidth="1"/>
    <col min="14" max="14" width="16" style="2" customWidth="1"/>
    <col min="15" max="15" width="12.81640625" style="2" customWidth="1"/>
    <col min="16" max="16" width="14.453125" style="2" customWidth="1"/>
    <col min="17" max="18" width="13.81640625" style="2" customWidth="1"/>
    <col min="19" max="19" width="1.1796875" style="2" customWidth="1"/>
    <col min="20" max="252" width="9.1796875" style="2"/>
    <col min="253" max="253" width="0.81640625" style="2" customWidth="1"/>
    <col min="254" max="254" width="9.1796875" style="2"/>
    <col min="255" max="255" width="11.1796875" style="2" customWidth="1"/>
    <col min="256" max="256" width="9.1796875" style="2"/>
    <col min="257" max="257" width="10.54296875" style="2" customWidth="1"/>
    <col min="258" max="258" width="9.1796875" style="2"/>
    <col min="259" max="259" width="10.453125" style="2" customWidth="1"/>
    <col min="260" max="260" width="7.1796875" style="2" customWidth="1"/>
    <col min="261" max="261" width="10.453125" style="2" customWidth="1"/>
    <col min="262" max="262" width="9.1796875" style="2"/>
    <col min="263" max="263" width="1.81640625" style="2" customWidth="1"/>
    <col min="264" max="265" width="9.1796875" style="2"/>
    <col min="266" max="266" width="14.81640625" style="2" customWidth="1"/>
    <col min="267" max="267" width="2.453125" style="2" customWidth="1"/>
    <col min="268" max="268" width="6.453125" style="2" customWidth="1"/>
    <col min="269" max="270" width="9.1796875" style="2"/>
    <col min="271" max="271" width="12.81640625" style="2" customWidth="1"/>
    <col min="272" max="272" width="13.81640625" style="2" customWidth="1"/>
    <col min="273" max="273" width="0.81640625" style="2" customWidth="1"/>
    <col min="274" max="508" width="9.1796875" style="2"/>
    <col min="509" max="509" width="0.81640625" style="2" customWidth="1"/>
    <col min="510" max="510" width="9.1796875" style="2"/>
    <col min="511" max="511" width="11.1796875" style="2" customWidth="1"/>
    <col min="512" max="512" width="9.1796875" style="2"/>
    <col min="513" max="513" width="10.54296875" style="2" customWidth="1"/>
    <col min="514" max="514" width="9.1796875" style="2"/>
    <col min="515" max="515" width="10.453125" style="2" customWidth="1"/>
    <col min="516" max="516" width="7.1796875" style="2" customWidth="1"/>
    <col min="517" max="517" width="10.453125" style="2" customWidth="1"/>
    <col min="518" max="518" width="9.1796875" style="2"/>
    <col min="519" max="519" width="1.81640625" style="2" customWidth="1"/>
    <col min="520" max="521" width="9.1796875" style="2"/>
    <col min="522" max="522" width="14.81640625" style="2" customWidth="1"/>
    <col min="523" max="523" width="2.453125" style="2" customWidth="1"/>
    <col min="524" max="524" width="6.453125" style="2" customWidth="1"/>
    <col min="525" max="526" width="9.1796875" style="2"/>
    <col min="527" max="527" width="12.81640625" style="2" customWidth="1"/>
    <col min="528" max="528" width="13.81640625" style="2" customWidth="1"/>
    <col min="529" max="529" width="0.81640625" style="2" customWidth="1"/>
    <col min="530" max="764" width="9.1796875" style="2"/>
    <col min="765" max="765" width="0.81640625" style="2" customWidth="1"/>
    <col min="766" max="766" width="9.1796875" style="2"/>
    <col min="767" max="767" width="11.1796875" style="2" customWidth="1"/>
    <col min="768" max="768" width="9.1796875" style="2"/>
    <col min="769" max="769" width="10.54296875" style="2" customWidth="1"/>
    <col min="770" max="770" width="9.1796875" style="2"/>
    <col min="771" max="771" width="10.453125" style="2" customWidth="1"/>
    <col min="772" max="772" width="7.1796875" style="2" customWidth="1"/>
    <col min="773" max="773" width="10.453125" style="2" customWidth="1"/>
    <col min="774" max="774" width="9.1796875" style="2"/>
    <col min="775" max="775" width="1.81640625" style="2" customWidth="1"/>
    <col min="776" max="777" width="9.1796875" style="2"/>
    <col min="778" max="778" width="14.81640625" style="2" customWidth="1"/>
    <col min="779" max="779" width="2.453125" style="2" customWidth="1"/>
    <col min="780" max="780" width="6.453125" style="2" customWidth="1"/>
    <col min="781" max="782" width="9.1796875" style="2"/>
    <col min="783" max="783" width="12.81640625" style="2" customWidth="1"/>
    <col min="784" max="784" width="13.81640625" style="2" customWidth="1"/>
    <col min="785" max="785" width="0.81640625" style="2" customWidth="1"/>
    <col min="786" max="1020" width="9.1796875" style="2"/>
    <col min="1021" max="1021" width="0.81640625" style="2" customWidth="1"/>
    <col min="1022" max="1022" width="9.1796875" style="2"/>
    <col min="1023" max="1023" width="11.1796875" style="2" customWidth="1"/>
    <col min="1024" max="1024" width="9.1796875" style="2"/>
    <col min="1025" max="1025" width="10.54296875" style="2" customWidth="1"/>
    <col min="1026" max="1026" width="9.1796875" style="2"/>
    <col min="1027" max="1027" width="10.453125" style="2" customWidth="1"/>
    <col min="1028" max="1028" width="7.1796875" style="2" customWidth="1"/>
    <col min="1029" max="1029" width="10.453125" style="2" customWidth="1"/>
    <col min="1030" max="1030" width="9.1796875" style="2"/>
    <col min="1031" max="1031" width="1.81640625" style="2" customWidth="1"/>
    <col min="1032" max="1033" width="9.1796875" style="2"/>
    <col min="1034" max="1034" width="14.81640625" style="2" customWidth="1"/>
    <col min="1035" max="1035" width="2.453125" style="2" customWidth="1"/>
    <col min="1036" max="1036" width="6.453125" style="2" customWidth="1"/>
    <col min="1037" max="1038" width="9.1796875" style="2"/>
    <col min="1039" max="1039" width="12.81640625" style="2" customWidth="1"/>
    <col min="1040" max="1040" width="13.81640625" style="2" customWidth="1"/>
    <col min="1041" max="1041" width="0.81640625" style="2" customWidth="1"/>
    <col min="1042" max="1276" width="9.1796875" style="2"/>
    <col min="1277" max="1277" width="0.81640625" style="2" customWidth="1"/>
    <col min="1278" max="1278" width="9.1796875" style="2"/>
    <col min="1279" max="1279" width="11.1796875" style="2" customWidth="1"/>
    <col min="1280" max="1280" width="9.1796875" style="2"/>
    <col min="1281" max="1281" width="10.54296875" style="2" customWidth="1"/>
    <col min="1282" max="1282" width="9.1796875" style="2"/>
    <col min="1283" max="1283" width="10.453125" style="2" customWidth="1"/>
    <col min="1284" max="1284" width="7.1796875" style="2" customWidth="1"/>
    <col min="1285" max="1285" width="10.453125" style="2" customWidth="1"/>
    <col min="1286" max="1286" width="9.1796875" style="2"/>
    <col min="1287" max="1287" width="1.81640625" style="2" customWidth="1"/>
    <col min="1288" max="1289" width="9.1796875" style="2"/>
    <col min="1290" max="1290" width="14.81640625" style="2" customWidth="1"/>
    <col min="1291" max="1291" width="2.453125" style="2" customWidth="1"/>
    <col min="1292" max="1292" width="6.453125" style="2" customWidth="1"/>
    <col min="1293" max="1294" width="9.1796875" style="2"/>
    <col min="1295" max="1295" width="12.81640625" style="2" customWidth="1"/>
    <col min="1296" max="1296" width="13.81640625" style="2" customWidth="1"/>
    <col min="1297" max="1297" width="0.81640625" style="2" customWidth="1"/>
    <col min="1298" max="1532" width="9.1796875" style="2"/>
    <col min="1533" max="1533" width="0.81640625" style="2" customWidth="1"/>
    <col min="1534" max="1534" width="9.1796875" style="2"/>
    <col min="1535" max="1535" width="11.1796875" style="2" customWidth="1"/>
    <col min="1536" max="1536" width="9.1796875" style="2"/>
    <col min="1537" max="1537" width="10.54296875" style="2" customWidth="1"/>
    <col min="1538" max="1538" width="9.1796875" style="2"/>
    <col min="1539" max="1539" width="10.453125" style="2" customWidth="1"/>
    <col min="1540" max="1540" width="7.1796875" style="2" customWidth="1"/>
    <col min="1541" max="1541" width="10.453125" style="2" customWidth="1"/>
    <col min="1542" max="1542" width="9.1796875" style="2"/>
    <col min="1543" max="1543" width="1.81640625" style="2" customWidth="1"/>
    <col min="1544" max="1545" width="9.1796875" style="2"/>
    <col min="1546" max="1546" width="14.81640625" style="2" customWidth="1"/>
    <col min="1547" max="1547" width="2.453125" style="2" customWidth="1"/>
    <col min="1548" max="1548" width="6.453125" style="2" customWidth="1"/>
    <col min="1549" max="1550" width="9.1796875" style="2"/>
    <col min="1551" max="1551" width="12.81640625" style="2" customWidth="1"/>
    <col min="1552" max="1552" width="13.81640625" style="2" customWidth="1"/>
    <col min="1553" max="1553" width="0.81640625" style="2" customWidth="1"/>
    <col min="1554" max="1788" width="9.1796875" style="2"/>
    <col min="1789" max="1789" width="0.81640625" style="2" customWidth="1"/>
    <col min="1790" max="1790" width="9.1796875" style="2"/>
    <col min="1791" max="1791" width="11.1796875" style="2" customWidth="1"/>
    <col min="1792" max="1792" width="9.1796875" style="2"/>
    <col min="1793" max="1793" width="10.54296875" style="2" customWidth="1"/>
    <col min="1794" max="1794" width="9.1796875" style="2"/>
    <col min="1795" max="1795" width="10.453125" style="2" customWidth="1"/>
    <col min="1796" max="1796" width="7.1796875" style="2" customWidth="1"/>
    <col min="1797" max="1797" width="10.453125" style="2" customWidth="1"/>
    <col min="1798" max="1798" width="9.1796875" style="2"/>
    <col min="1799" max="1799" width="1.81640625" style="2" customWidth="1"/>
    <col min="1800" max="1801" width="9.1796875" style="2"/>
    <col min="1802" max="1802" width="14.81640625" style="2" customWidth="1"/>
    <col min="1803" max="1803" width="2.453125" style="2" customWidth="1"/>
    <col min="1804" max="1804" width="6.453125" style="2" customWidth="1"/>
    <col min="1805" max="1806" width="9.1796875" style="2"/>
    <col min="1807" max="1807" width="12.81640625" style="2" customWidth="1"/>
    <col min="1808" max="1808" width="13.81640625" style="2" customWidth="1"/>
    <col min="1809" max="1809" width="0.81640625" style="2" customWidth="1"/>
    <col min="1810" max="2044" width="9.1796875" style="2"/>
    <col min="2045" max="2045" width="0.81640625" style="2" customWidth="1"/>
    <col min="2046" max="2046" width="9.1796875" style="2"/>
    <col min="2047" max="2047" width="11.1796875" style="2" customWidth="1"/>
    <col min="2048" max="2048" width="9.1796875" style="2"/>
    <col min="2049" max="2049" width="10.54296875" style="2" customWidth="1"/>
    <col min="2050" max="2050" width="9.1796875" style="2"/>
    <col min="2051" max="2051" width="10.453125" style="2" customWidth="1"/>
    <col min="2052" max="2052" width="7.1796875" style="2" customWidth="1"/>
    <col min="2053" max="2053" width="10.453125" style="2" customWidth="1"/>
    <col min="2054" max="2054" width="9.1796875" style="2"/>
    <col min="2055" max="2055" width="1.81640625" style="2" customWidth="1"/>
    <col min="2056" max="2057" width="9.1796875" style="2"/>
    <col min="2058" max="2058" width="14.81640625" style="2" customWidth="1"/>
    <col min="2059" max="2059" width="2.453125" style="2" customWidth="1"/>
    <col min="2060" max="2060" width="6.453125" style="2" customWidth="1"/>
    <col min="2061" max="2062" width="9.1796875" style="2"/>
    <col min="2063" max="2063" width="12.81640625" style="2" customWidth="1"/>
    <col min="2064" max="2064" width="13.81640625" style="2" customWidth="1"/>
    <col min="2065" max="2065" width="0.81640625" style="2" customWidth="1"/>
    <col min="2066" max="2300" width="9.1796875" style="2"/>
    <col min="2301" max="2301" width="0.81640625" style="2" customWidth="1"/>
    <col min="2302" max="2302" width="9.1796875" style="2"/>
    <col min="2303" max="2303" width="11.1796875" style="2" customWidth="1"/>
    <col min="2304" max="2304" width="9.1796875" style="2"/>
    <col min="2305" max="2305" width="10.54296875" style="2" customWidth="1"/>
    <col min="2306" max="2306" width="9.1796875" style="2"/>
    <col min="2307" max="2307" width="10.453125" style="2" customWidth="1"/>
    <col min="2308" max="2308" width="7.1796875" style="2" customWidth="1"/>
    <col min="2309" max="2309" width="10.453125" style="2" customWidth="1"/>
    <col min="2310" max="2310" width="9.1796875" style="2"/>
    <col min="2311" max="2311" width="1.81640625" style="2" customWidth="1"/>
    <col min="2312" max="2313" width="9.1796875" style="2"/>
    <col min="2314" max="2314" width="14.81640625" style="2" customWidth="1"/>
    <col min="2315" max="2315" width="2.453125" style="2" customWidth="1"/>
    <col min="2316" max="2316" width="6.453125" style="2" customWidth="1"/>
    <col min="2317" max="2318" width="9.1796875" style="2"/>
    <col min="2319" max="2319" width="12.81640625" style="2" customWidth="1"/>
    <col min="2320" max="2320" width="13.81640625" style="2" customWidth="1"/>
    <col min="2321" max="2321" width="0.81640625" style="2" customWidth="1"/>
    <col min="2322" max="2556" width="9.1796875" style="2"/>
    <col min="2557" max="2557" width="0.81640625" style="2" customWidth="1"/>
    <col min="2558" max="2558" width="9.1796875" style="2"/>
    <col min="2559" max="2559" width="11.1796875" style="2" customWidth="1"/>
    <col min="2560" max="2560" width="9.1796875" style="2"/>
    <col min="2561" max="2561" width="10.54296875" style="2" customWidth="1"/>
    <col min="2562" max="2562" width="9.1796875" style="2"/>
    <col min="2563" max="2563" width="10.453125" style="2" customWidth="1"/>
    <col min="2564" max="2564" width="7.1796875" style="2" customWidth="1"/>
    <col min="2565" max="2565" width="10.453125" style="2" customWidth="1"/>
    <col min="2566" max="2566" width="9.1796875" style="2"/>
    <col min="2567" max="2567" width="1.81640625" style="2" customWidth="1"/>
    <col min="2568" max="2569" width="9.1796875" style="2"/>
    <col min="2570" max="2570" width="14.81640625" style="2" customWidth="1"/>
    <col min="2571" max="2571" width="2.453125" style="2" customWidth="1"/>
    <col min="2572" max="2572" width="6.453125" style="2" customWidth="1"/>
    <col min="2573" max="2574" width="9.1796875" style="2"/>
    <col min="2575" max="2575" width="12.81640625" style="2" customWidth="1"/>
    <col min="2576" max="2576" width="13.81640625" style="2" customWidth="1"/>
    <col min="2577" max="2577" width="0.81640625" style="2" customWidth="1"/>
    <col min="2578" max="2812" width="9.1796875" style="2"/>
    <col min="2813" max="2813" width="0.81640625" style="2" customWidth="1"/>
    <col min="2814" max="2814" width="9.1796875" style="2"/>
    <col min="2815" max="2815" width="11.1796875" style="2" customWidth="1"/>
    <col min="2816" max="2816" width="9.1796875" style="2"/>
    <col min="2817" max="2817" width="10.54296875" style="2" customWidth="1"/>
    <col min="2818" max="2818" width="9.1796875" style="2"/>
    <col min="2819" max="2819" width="10.453125" style="2" customWidth="1"/>
    <col min="2820" max="2820" width="7.1796875" style="2" customWidth="1"/>
    <col min="2821" max="2821" width="10.453125" style="2" customWidth="1"/>
    <col min="2822" max="2822" width="9.1796875" style="2"/>
    <col min="2823" max="2823" width="1.81640625" style="2" customWidth="1"/>
    <col min="2824" max="2825" width="9.1796875" style="2"/>
    <col min="2826" max="2826" width="14.81640625" style="2" customWidth="1"/>
    <col min="2827" max="2827" width="2.453125" style="2" customWidth="1"/>
    <col min="2828" max="2828" width="6.453125" style="2" customWidth="1"/>
    <col min="2829" max="2830" width="9.1796875" style="2"/>
    <col min="2831" max="2831" width="12.81640625" style="2" customWidth="1"/>
    <col min="2832" max="2832" width="13.81640625" style="2" customWidth="1"/>
    <col min="2833" max="2833" width="0.81640625" style="2" customWidth="1"/>
    <col min="2834" max="3068" width="9.1796875" style="2"/>
    <col min="3069" max="3069" width="0.81640625" style="2" customWidth="1"/>
    <col min="3070" max="3070" width="9.1796875" style="2"/>
    <col min="3071" max="3071" width="11.1796875" style="2" customWidth="1"/>
    <col min="3072" max="3072" width="9.1796875" style="2"/>
    <col min="3073" max="3073" width="10.54296875" style="2" customWidth="1"/>
    <col min="3074" max="3074" width="9.1796875" style="2"/>
    <col min="3075" max="3075" width="10.453125" style="2" customWidth="1"/>
    <col min="3076" max="3076" width="7.1796875" style="2" customWidth="1"/>
    <col min="3077" max="3077" width="10.453125" style="2" customWidth="1"/>
    <col min="3078" max="3078" width="9.1796875" style="2"/>
    <col min="3079" max="3079" width="1.81640625" style="2" customWidth="1"/>
    <col min="3080" max="3081" width="9.1796875" style="2"/>
    <col min="3082" max="3082" width="14.81640625" style="2" customWidth="1"/>
    <col min="3083" max="3083" width="2.453125" style="2" customWidth="1"/>
    <col min="3084" max="3084" width="6.453125" style="2" customWidth="1"/>
    <col min="3085" max="3086" width="9.1796875" style="2"/>
    <col min="3087" max="3087" width="12.81640625" style="2" customWidth="1"/>
    <col min="3088" max="3088" width="13.81640625" style="2" customWidth="1"/>
    <col min="3089" max="3089" width="0.81640625" style="2" customWidth="1"/>
    <col min="3090" max="3324" width="9.1796875" style="2"/>
    <col min="3325" max="3325" width="0.81640625" style="2" customWidth="1"/>
    <col min="3326" max="3326" width="9.1796875" style="2"/>
    <col min="3327" max="3327" width="11.1796875" style="2" customWidth="1"/>
    <col min="3328" max="3328" width="9.1796875" style="2"/>
    <col min="3329" max="3329" width="10.54296875" style="2" customWidth="1"/>
    <col min="3330" max="3330" width="9.1796875" style="2"/>
    <col min="3331" max="3331" width="10.453125" style="2" customWidth="1"/>
    <col min="3332" max="3332" width="7.1796875" style="2" customWidth="1"/>
    <col min="3333" max="3333" width="10.453125" style="2" customWidth="1"/>
    <col min="3334" max="3334" width="9.1796875" style="2"/>
    <col min="3335" max="3335" width="1.81640625" style="2" customWidth="1"/>
    <col min="3336" max="3337" width="9.1796875" style="2"/>
    <col min="3338" max="3338" width="14.81640625" style="2" customWidth="1"/>
    <col min="3339" max="3339" width="2.453125" style="2" customWidth="1"/>
    <col min="3340" max="3340" width="6.453125" style="2" customWidth="1"/>
    <col min="3341" max="3342" width="9.1796875" style="2"/>
    <col min="3343" max="3343" width="12.81640625" style="2" customWidth="1"/>
    <col min="3344" max="3344" width="13.81640625" style="2" customWidth="1"/>
    <col min="3345" max="3345" width="0.81640625" style="2" customWidth="1"/>
    <col min="3346" max="3580" width="9.1796875" style="2"/>
    <col min="3581" max="3581" width="0.81640625" style="2" customWidth="1"/>
    <col min="3582" max="3582" width="9.1796875" style="2"/>
    <col min="3583" max="3583" width="11.1796875" style="2" customWidth="1"/>
    <col min="3584" max="3584" width="9.1796875" style="2"/>
    <col min="3585" max="3585" width="10.54296875" style="2" customWidth="1"/>
    <col min="3586" max="3586" width="9.1796875" style="2"/>
    <col min="3587" max="3587" width="10.453125" style="2" customWidth="1"/>
    <col min="3588" max="3588" width="7.1796875" style="2" customWidth="1"/>
    <col min="3589" max="3589" width="10.453125" style="2" customWidth="1"/>
    <col min="3590" max="3590" width="9.1796875" style="2"/>
    <col min="3591" max="3591" width="1.81640625" style="2" customWidth="1"/>
    <col min="3592" max="3593" width="9.1796875" style="2"/>
    <col min="3594" max="3594" width="14.81640625" style="2" customWidth="1"/>
    <col min="3595" max="3595" width="2.453125" style="2" customWidth="1"/>
    <col min="3596" max="3596" width="6.453125" style="2" customWidth="1"/>
    <col min="3597" max="3598" width="9.1796875" style="2"/>
    <col min="3599" max="3599" width="12.81640625" style="2" customWidth="1"/>
    <col min="3600" max="3600" width="13.81640625" style="2" customWidth="1"/>
    <col min="3601" max="3601" width="0.81640625" style="2" customWidth="1"/>
    <col min="3602" max="3836" width="9.1796875" style="2"/>
    <col min="3837" max="3837" width="0.81640625" style="2" customWidth="1"/>
    <col min="3838" max="3838" width="9.1796875" style="2"/>
    <col min="3839" max="3839" width="11.1796875" style="2" customWidth="1"/>
    <col min="3840" max="3840" width="9.1796875" style="2"/>
    <col min="3841" max="3841" width="10.54296875" style="2" customWidth="1"/>
    <col min="3842" max="3842" width="9.1796875" style="2"/>
    <col min="3843" max="3843" width="10.453125" style="2" customWidth="1"/>
    <col min="3844" max="3844" width="7.1796875" style="2" customWidth="1"/>
    <col min="3845" max="3845" width="10.453125" style="2" customWidth="1"/>
    <col min="3846" max="3846" width="9.1796875" style="2"/>
    <col min="3847" max="3847" width="1.81640625" style="2" customWidth="1"/>
    <col min="3848" max="3849" width="9.1796875" style="2"/>
    <col min="3850" max="3850" width="14.81640625" style="2" customWidth="1"/>
    <col min="3851" max="3851" width="2.453125" style="2" customWidth="1"/>
    <col min="3852" max="3852" width="6.453125" style="2" customWidth="1"/>
    <col min="3853" max="3854" width="9.1796875" style="2"/>
    <col min="3855" max="3855" width="12.81640625" style="2" customWidth="1"/>
    <col min="3856" max="3856" width="13.81640625" style="2" customWidth="1"/>
    <col min="3857" max="3857" width="0.81640625" style="2" customWidth="1"/>
    <col min="3858" max="4092" width="9.1796875" style="2"/>
    <col min="4093" max="4093" width="0.81640625" style="2" customWidth="1"/>
    <col min="4094" max="4094" width="9.1796875" style="2"/>
    <col min="4095" max="4095" width="11.1796875" style="2" customWidth="1"/>
    <col min="4096" max="4096" width="9.1796875" style="2"/>
    <col min="4097" max="4097" width="10.54296875" style="2" customWidth="1"/>
    <col min="4098" max="4098" width="9.1796875" style="2"/>
    <col min="4099" max="4099" width="10.453125" style="2" customWidth="1"/>
    <col min="4100" max="4100" width="7.1796875" style="2" customWidth="1"/>
    <col min="4101" max="4101" width="10.453125" style="2" customWidth="1"/>
    <col min="4102" max="4102" width="9.1796875" style="2"/>
    <col min="4103" max="4103" width="1.81640625" style="2" customWidth="1"/>
    <col min="4104" max="4105" width="9.1796875" style="2"/>
    <col min="4106" max="4106" width="14.81640625" style="2" customWidth="1"/>
    <col min="4107" max="4107" width="2.453125" style="2" customWidth="1"/>
    <col min="4108" max="4108" width="6.453125" style="2" customWidth="1"/>
    <col min="4109" max="4110" width="9.1796875" style="2"/>
    <col min="4111" max="4111" width="12.81640625" style="2" customWidth="1"/>
    <col min="4112" max="4112" width="13.81640625" style="2" customWidth="1"/>
    <col min="4113" max="4113" width="0.81640625" style="2" customWidth="1"/>
    <col min="4114" max="4348" width="9.1796875" style="2"/>
    <col min="4349" max="4349" width="0.81640625" style="2" customWidth="1"/>
    <col min="4350" max="4350" width="9.1796875" style="2"/>
    <col min="4351" max="4351" width="11.1796875" style="2" customWidth="1"/>
    <col min="4352" max="4352" width="9.1796875" style="2"/>
    <col min="4353" max="4353" width="10.54296875" style="2" customWidth="1"/>
    <col min="4354" max="4354" width="9.1796875" style="2"/>
    <col min="4355" max="4355" width="10.453125" style="2" customWidth="1"/>
    <col min="4356" max="4356" width="7.1796875" style="2" customWidth="1"/>
    <col min="4357" max="4357" width="10.453125" style="2" customWidth="1"/>
    <col min="4358" max="4358" width="9.1796875" style="2"/>
    <col min="4359" max="4359" width="1.81640625" style="2" customWidth="1"/>
    <col min="4360" max="4361" width="9.1796875" style="2"/>
    <col min="4362" max="4362" width="14.81640625" style="2" customWidth="1"/>
    <col min="4363" max="4363" width="2.453125" style="2" customWidth="1"/>
    <col min="4364" max="4364" width="6.453125" style="2" customWidth="1"/>
    <col min="4365" max="4366" width="9.1796875" style="2"/>
    <col min="4367" max="4367" width="12.81640625" style="2" customWidth="1"/>
    <col min="4368" max="4368" width="13.81640625" style="2" customWidth="1"/>
    <col min="4369" max="4369" width="0.81640625" style="2" customWidth="1"/>
    <col min="4370" max="4604" width="9.1796875" style="2"/>
    <col min="4605" max="4605" width="0.81640625" style="2" customWidth="1"/>
    <col min="4606" max="4606" width="9.1796875" style="2"/>
    <col min="4607" max="4607" width="11.1796875" style="2" customWidth="1"/>
    <col min="4608" max="4608" width="9.1796875" style="2"/>
    <col min="4609" max="4609" width="10.54296875" style="2" customWidth="1"/>
    <col min="4610" max="4610" width="9.1796875" style="2"/>
    <col min="4611" max="4611" width="10.453125" style="2" customWidth="1"/>
    <col min="4612" max="4612" width="7.1796875" style="2" customWidth="1"/>
    <col min="4613" max="4613" width="10.453125" style="2" customWidth="1"/>
    <col min="4614" max="4614" width="9.1796875" style="2"/>
    <col min="4615" max="4615" width="1.81640625" style="2" customWidth="1"/>
    <col min="4616" max="4617" width="9.1796875" style="2"/>
    <col min="4618" max="4618" width="14.81640625" style="2" customWidth="1"/>
    <col min="4619" max="4619" width="2.453125" style="2" customWidth="1"/>
    <col min="4620" max="4620" width="6.453125" style="2" customWidth="1"/>
    <col min="4621" max="4622" width="9.1796875" style="2"/>
    <col min="4623" max="4623" width="12.81640625" style="2" customWidth="1"/>
    <col min="4624" max="4624" width="13.81640625" style="2" customWidth="1"/>
    <col min="4625" max="4625" width="0.81640625" style="2" customWidth="1"/>
    <col min="4626" max="4860" width="9.1796875" style="2"/>
    <col min="4861" max="4861" width="0.81640625" style="2" customWidth="1"/>
    <col min="4862" max="4862" width="9.1796875" style="2"/>
    <col min="4863" max="4863" width="11.1796875" style="2" customWidth="1"/>
    <col min="4864" max="4864" width="9.1796875" style="2"/>
    <col min="4865" max="4865" width="10.54296875" style="2" customWidth="1"/>
    <col min="4866" max="4866" width="9.1796875" style="2"/>
    <col min="4867" max="4867" width="10.453125" style="2" customWidth="1"/>
    <col min="4868" max="4868" width="7.1796875" style="2" customWidth="1"/>
    <col min="4869" max="4869" width="10.453125" style="2" customWidth="1"/>
    <col min="4870" max="4870" width="9.1796875" style="2"/>
    <col min="4871" max="4871" width="1.81640625" style="2" customWidth="1"/>
    <col min="4872" max="4873" width="9.1796875" style="2"/>
    <col min="4874" max="4874" width="14.81640625" style="2" customWidth="1"/>
    <col min="4875" max="4875" width="2.453125" style="2" customWidth="1"/>
    <col min="4876" max="4876" width="6.453125" style="2" customWidth="1"/>
    <col min="4877" max="4878" width="9.1796875" style="2"/>
    <col min="4879" max="4879" width="12.81640625" style="2" customWidth="1"/>
    <col min="4880" max="4880" width="13.81640625" style="2" customWidth="1"/>
    <col min="4881" max="4881" width="0.81640625" style="2" customWidth="1"/>
    <col min="4882" max="5116" width="9.1796875" style="2"/>
    <col min="5117" max="5117" width="0.81640625" style="2" customWidth="1"/>
    <col min="5118" max="5118" width="9.1796875" style="2"/>
    <col min="5119" max="5119" width="11.1796875" style="2" customWidth="1"/>
    <col min="5120" max="5120" width="9.1796875" style="2"/>
    <col min="5121" max="5121" width="10.54296875" style="2" customWidth="1"/>
    <col min="5122" max="5122" width="9.1796875" style="2"/>
    <col min="5123" max="5123" width="10.453125" style="2" customWidth="1"/>
    <col min="5124" max="5124" width="7.1796875" style="2" customWidth="1"/>
    <col min="5125" max="5125" width="10.453125" style="2" customWidth="1"/>
    <col min="5126" max="5126" width="9.1796875" style="2"/>
    <col min="5127" max="5127" width="1.81640625" style="2" customWidth="1"/>
    <col min="5128" max="5129" width="9.1796875" style="2"/>
    <col min="5130" max="5130" width="14.81640625" style="2" customWidth="1"/>
    <col min="5131" max="5131" width="2.453125" style="2" customWidth="1"/>
    <col min="5132" max="5132" width="6.453125" style="2" customWidth="1"/>
    <col min="5133" max="5134" width="9.1796875" style="2"/>
    <col min="5135" max="5135" width="12.81640625" style="2" customWidth="1"/>
    <col min="5136" max="5136" width="13.81640625" style="2" customWidth="1"/>
    <col min="5137" max="5137" width="0.81640625" style="2" customWidth="1"/>
    <col min="5138" max="5372" width="9.1796875" style="2"/>
    <col min="5373" max="5373" width="0.81640625" style="2" customWidth="1"/>
    <col min="5374" max="5374" width="9.1796875" style="2"/>
    <col min="5375" max="5375" width="11.1796875" style="2" customWidth="1"/>
    <col min="5376" max="5376" width="9.1796875" style="2"/>
    <col min="5377" max="5377" width="10.54296875" style="2" customWidth="1"/>
    <col min="5378" max="5378" width="9.1796875" style="2"/>
    <col min="5379" max="5379" width="10.453125" style="2" customWidth="1"/>
    <col min="5380" max="5380" width="7.1796875" style="2" customWidth="1"/>
    <col min="5381" max="5381" width="10.453125" style="2" customWidth="1"/>
    <col min="5382" max="5382" width="9.1796875" style="2"/>
    <col min="5383" max="5383" width="1.81640625" style="2" customWidth="1"/>
    <col min="5384" max="5385" width="9.1796875" style="2"/>
    <col min="5386" max="5386" width="14.81640625" style="2" customWidth="1"/>
    <col min="5387" max="5387" width="2.453125" style="2" customWidth="1"/>
    <col min="5388" max="5388" width="6.453125" style="2" customWidth="1"/>
    <col min="5389" max="5390" width="9.1796875" style="2"/>
    <col min="5391" max="5391" width="12.81640625" style="2" customWidth="1"/>
    <col min="5392" max="5392" width="13.81640625" style="2" customWidth="1"/>
    <col min="5393" max="5393" width="0.81640625" style="2" customWidth="1"/>
    <col min="5394" max="5628" width="9.1796875" style="2"/>
    <col min="5629" max="5629" width="0.81640625" style="2" customWidth="1"/>
    <col min="5630" max="5630" width="9.1796875" style="2"/>
    <col min="5631" max="5631" width="11.1796875" style="2" customWidth="1"/>
    <col min="5632" max="5632" width="9.1796875" style="2"/>
    <col min="5633" max="5633" width="10.54296875" style="2" customWidth="1"/>
    <col min="5634" max="5634" width="9.1796875" style="2"/>
    <col min="5635" max="5635" width="10.453125" style="2" customWidth="1"/>
    <col min="5636" max="5636" width="7.1796875" style="2" customWidth="1"/>
    <col min="5637" max="5637" width="10.453125" style="2" customWidth="1"/>
    <col min="5638" max="5638" width="9.1796875" style="2"/>
    <col min="5639" max="5639" width="1.81640625" style="2" customWidth="1"/>
    <col min="5640" max="5641" width="9.1796875" style="2"/>
    <col min="5642" max="5642" width="14.81640625" style="2" customWidth="1"/>
    <col min="5643" max="5643" width="2.453125" style="2" customWidth="1"/>
    <col min="5644" max="5644" width="6.453125" style="2" customWidth="1"/>
    <col min="5645" max="5646" width="9.1796875" style="2"/>
    <col min="5647" max="5647" width="12.81640625" style="2" customWidth="1"/>
    <col min="5648" max="5648" width="13.81640625" style="2" customWidth="1"/>
    <col min="5649" max="5649" width="0.81640625" style="2" customWidth="1"/>
    <col min="5650" max="5884" width="9.1796875" style="2"/>
    <col min="5885" max="5885" width="0.81640625" style="2" customWidth="1"/>
    <col min="5886" max="5886" width="9.1796875" style="2"/>
    <col min="5887" max="5887" width="11.1796875" style="2" customWidth="1"/>
    <col min="5888" max="5888" width="9.1796875" style="2"/>
    <col min="5889" max="5889" width="10.54296875" style="2" customWidth="1"/>
    <col min="5890" max="5890" width="9.1796875" style="2"/>
    <col min="5891" max="5891" width="10.453125" style="2" customWidth="1"/>
    <col min="5892" max="5892" width="7.1796875" style="2" customWidth="1"/>
    <col min="5893" max="5893" width="10.453125" style="2" customWidth="1"/>
    <col min="5894" max="5894" width="9.1796875" style="2"/>
    <col min="5895" max="5895" width="1.81640625" style="2" customWidth="1"/>
    <col min="5896" max="5897" width="9.1796875" style="2"/>
    <col min="5898" max="5898" width="14.81640625" style="2" customWidth="1"/>
    <col min="5899" max="5899" width="2.453125" style="2" customWidth="1"/>
    <col min="5900" max="5900" width="6.453125" style="2" customWidth="1"/>
    <col min="5901" max="5902" width="9.1796875" style="2"/>
    <col min="5903" max="5903" width="12.81640625" style="2" customWidth="1"/>
    <col min="5904" max="5904" width="13.81640625" style="2" customWidth="1"/>
    <col min="5905" max="5905" width="0.81640625" style="2" customWidth="1"/>
    <col min="5906" max="6140" width="9.1796875" style="2"/>
    <col min="6141" max="6141" width="0.81640625" style="2" customWidth="1"/>
    <col min="6142" max="6142" width="9.1796875" style="2"/>
    <col min="6143" max="6143" width="11.1796875" style="2" customWidth="1"/>
    <col min="6144" max="6144" width="9.1796875" style="2"/>
    <col min="6145" max="6145" width="10.54296875" style="2" customWidth="1"/>
    <col min="6146" max="6146" width="9.1796875" style="2"/>
    <col min="6147" max="6147" width="10.453125" style="2" customWidth="1"/>
    <col min="6148" max="6148" width="7.1796875" style="2" customWidth="1"/>
    <col min="6149" max="6149" width="10.453125" style="2" customWidth="1"/>
    <col min="6150" max="6150" width="9.1796875" style="2"/>
    <col min="6151" max="6151" width="1.81640625" style="2" customWidth="1"/>
    <col min="6152" max="6153" width="9.1796875" style="2"/>
    <col min="6154" max="6154" width="14.81640625" style="2" customWidth="1"/>
    <col min="6155" max="6155" width="2.453125" style="2" customWidth="1"/>
    <col min="6156" max="6156" width="6.453125" style="2" customWidth="1"/>
    <col min="6157" max="6158" width="9.1796875" style="2"/>
    <col min="6159" max="6159" width="12.81640625" style="2" customWidth="1"/>
    <col min="6160" max="6160" width="13.81640625" style="2" customWidth="1"/>
    <col min="6161" max="6161" width="0.81640625" style="2" customWidth="1"/>
    <col min="6162" max="6396" width="9.1796875" style="2"/>
    <col min="6397" max="6397" width="0.81640625" style="2" customWidth="1"/>
    <col min="6398" max="6398" width="9.1796875" style="2"/>
    <col min="6399" max="6399" width="11.1796875" style="2" customWidth="1"/>
    <col min="6400" max="6400" width="9.1796875" style="2"/>
    <col min="6401" max="6401" width="10.54296875" style="2" customWidth="1"/>
    <col min="6402" max="6402" width="9.1796875" style="2"/>
    <col min="6403" max="6403" width="10.453125" style="2" customWidth="1"/>
    <col min="6404" max="6404" width="7.1796875" style="2" customWidth="1"/>
    <col min="6405" max="6405" width="10.453125" style="2" customWidth="1"/>
    <col min="6406" max="6406" width="9.1796875" style="2"/>
    <col min="6407" max="6407" width="1.81640625" style="2" customWidth="1"/>
    <col min="6408" max="6409" width="9.1796875" style="2"/>
    <col min="6410" max="6410" width="14.81640625" style="2" customWidth="1"/>
    <col min="6411" max="6411" width="2.453125" style="2" customWidth="1"/>
    <col min="6412" max="6412" width="6.453125" style="2" customWidth="1"/>
    <col min="6413" max="6414" width="9.1796875" style="2"/>
    <col min="6415" max="6415" width="12.81640625" style="2" customWidth="1"/>
    <col min="6416" max="6416" width="13.81640625" style="2" customWidth="1"/>
    <col min="6417" max="6417" width="0.81640625" style="2" customWidth="1"/>
    <col min="6418" max="6652" width="9.1796875" style="2"/>
    <col min="6653" max="6653" width="0.81640625" style="2" customWidth="1"/>
    <col min="6654" max="6654" width="9.1796875" style="2"/>
    <col min="6655" max="6655" width="11.1796875" style="2" customWidth="1"/>
    <col min="6656" max="6656" width="9.1796875" style="2"/>
    <col min="6657" max="6657" width="10.54296875" style="2" customWidth="1"/>
    <col min="6658" max="6658" width="9.1796875" style="2"/>
    <col min="6659" max="6659" width="10.453125" style="2" customWidth="1"/>
    <col min="6660" max="6660" width="7.1796875" style="2" customWidth="1"/>
    <col min="6661" max="6661" width="10.453125" style="2" customWidth="1"/>
    <col min="6662" max="6662" width="9.1796875" style="2"/>
    <col min="6663" max="6663" width="1.81640625" style="2" customWidth="1"/>
    <col min="6664" max="6665" width="9.1796875" style="2"/>
    <col min="6666" max="6666" width="14.81640625" style="2" customWidth="1"/>
    <col min="6667" max="6667" width="2.453125" style="2" customWidth="1"/>
    <col min="6668" max="6668" width="6.453125" style="2" customWidth="1"/>
    <col min="6669" max="6670" width="9.1796875" style="2"/>
    <col min="6671" max="6671" width="12.81640625" style="2" customWidth="1"/>
    <col min="6672" max="6672" width="13.81640625" style="2" customWidth="1"/>
    <col min="6673" max="6673" width="0.81640625" style="2" customWidth="1"/>
    <col min="6674" max="6908" width="9.1796875" style="2"/>
    <col min="6909" max="6909" width="0.81640625" style="2" customWidth="1"/>
    <col min="6910" max="6910" width="9.1796875" style="2"/>
    <col min="6911" max="6911" width="11.1796875" style="2" customWidth="1"/>
    <col min="6912" max="6912" width="9.1796875" style="2"/>
    <col min="6913" max="6913" width="10.54296875" style="2" customWidth="1"/>
    <col min="6914" max="6914" width="9.1796875" style="2"/>
    <col min="6915" max="6915" width="10.453125" style="2" customWidth="1"/>
    <col min="6916" max="6916" width="7.1796875" style="2" customWidth="1"/>
    <col min="6917" max="6917" width="10.453125" style="2" customWidth="1"/>
    <col min="6918" max="6918" width="9.1796875" style="2"/>
    <col min="6919" max="6919" width="1.81640625" style="2" customWidth="1"/>
    <col min="6920" max="6921" width="9.1796875" style="2"/>
    <col min="6922" max="6922" width="14.81640625" style="2" customWidth="1"/>
    <col min="6923" max="6923" width="2.453125" style="2" customWidth="1"/>
    <col min="6924" max="6924" width="6.453125" style="2" customWidth="1"/>
    <col min="6925" max="6926" width="9.1796875" style="2"/>
    <col min="6927" max="6927" width="12.81640625" style="2" customWidth="1"/>
    <col min="6928" max="6928" width="13.81640625" style="2" customWidth="1"/>
    <col min="6929" max="6929" width="0.81640625" style="2" customWidth="1"/>
    <col min="6930" max="7164" width="9.1796875" style="2"/>
    <col min="7165" max="7165" width="0.81640625" style="2" customWidth="1"/>
    <col min="7166" max="7166" width="9.1796875" style="2"/>
    <col min="7167" max="7167" width="11.1796875" style="2" customWidth="1"/>
    <col min="7168" max="7168" width="9.1796875" style="2"/>
    <col min="7169" max="7169" width="10.54296875" style="2" customWidth="1"/>
    <col min="7170" max="7170" width="9.1796875" style="2"/>
    <col min="7171" max="7171" width="10.453125" style="2" customWidth="1"/>
    <col min="7172" max="7172" width="7.1796875" style="2" customWidth="1"/>
    <col min="7173" max="7173" width="10.453125" style="2" customWidth="1"/>
    <col min="7174" max="7174" width="9.1796875" style="2"/>
    <col min="7175" max="7175" width="1.81640625" style="2" customWidth="1"/>
    <col min="7176" max="7177" width="9.1796875" style="2"/>
    <col min="7178" max="7178" width="14.81640625" style="2" customWidth="1"/>
    <col min="7179" max="7179" width="2.453125" style="2" customWidth="1"/>
    <col min="7180" max="7180" width="6.453125" style="2" customWidth="1"/>
    <col min="7181" max="7182" width="9.1796875" style="2"/>
    <col min="7183" max="7183" width="12.81640625" style="2" customWidth="1"/>
    <col min="7184" max="7184" width="13.81640625" style="2" customWidth="1"/>
    <col min="7185" max="7185" width="0.81640625" style="2" customWidth="1"/>
    <col min="7186" max="7420" width="9.1796875" style="2"/>
    <col min="7421" max="7421" width="0.81640625" style="2" customWidth="1"/>
    <col min="7422" max="7422" width="9.1796875" style="2"/>
    <col min="7423" max="7423" width="11.1796875" style="2" customWidth="1"/>
    <col min="7424" max="7424" width="9.1796875" style="2"/>
    <col min="7425" max="7425" width="10.54296875" style="2" customWidth="1"/>
    <col min="7426" max="7426" width="9.1796875" style="2"/>
    <col min="7427" max="7427" width="10.453125" style="2" customWidth="1"/>
    <col min="7428" max="7428" width="7.1796875" style="2" customWidth="1"/>
    <col min="7429" max="7429" width="10.453125" style="2" customWidth="1"/>
    <col min="7430" max="7430" width="9.1796875" style="2"/>
    <col min="7431" max="7431" width="1.81640625" style="2" customWidth="1"/>
    <col min="7432" max="7433" width="9.1796875" style="2"/>
    <col min="7434" max="7434" width="14.81640625" style="2" customWidth="1"/>
    <col min="7435" max="7435" width="2.453125" style="2" customWidth="1"/>
    <col min="7436" max="7436" width="6.453125" style="2" customWidth="1"/>
    <col min="7437" max="7438" width="9.1796875" style="2"/>
    <col min="7439" max="7439" width="12.81640625" style="2" customWidth="1"/>
    <col min="7440" max="7440" width="13.81640625" style="2" customWidth="1"/>
    <col min="7441" max="7441" width="0.81640625" style="2" customWidth="1"/>
    <col min="7442" max="7676" width="9.1796875" style="2"/>
    <col min="7677" max="7677" width="0.81640625" style="2" customWidth="1"/>
    <col min="7678" max="7678" width="9.1796875" style="2"/>
    <col min="7679" max="7679" width="11.1796875" style="2" customWidth="1"/>
    <col min="7680" max="7680" width="9.1796875" style="2"/>
    <col min="7681" max="7681" width="10.54296875" style="2" customWidth="1"/>
    <col min="7682" max="7682" width="9.1796875" style="2"/>
    <col min="7683" max="7683" width="10.453125" style="2" customWidth="1"/>
    <col min="7684" max="7684" width="7.1796875" style="2" customWidth="1"/>
    <col min="7685" max="7685" width="10.453125" style="2" customWidth="1"/>
    <col min="7686" max="7686" width="9.1796875" style="2"/>
    <col min="7687" max="7687" width="1.81640625" style="2" customWidth="1"/>
    <col min="7688" max="7689" width="9.1796875" style="2"/>
    <col min="7690" max="7690" width="14.81640625" style="2" customWidth="1"/>
    <col min="7691" max="7691" width="2.453125" style="2" customWidth="1"/>
    <col min="7692" max="7692" width="6.453125" style="2" customWidth="1"/>
    <col min="7693" max="7694" width="9.1796875" style="2"/>
    <col min="7695" max="7695" width="12.81640625" style="2" customWidth="1"/>
    <col min="7696" max="7696" width="13.81640625" style="2" customWidth="1"/>
    <col min="7697" max="7697" width="0.81640625" style="2" customWidth="1"/>
    <col min="7698" max="7932" width="9.1796875" style="2"/>
    <col min="7933" max="7933" width="0.81640625" style="2" customWidth="1"/>
    <col min="7934" max="7934" width="9.1796875" style="2"/>
    <col min="7935" max="7935" width="11.1796875" style="2" customWidth="1"/>
    <col min="7936" max="7936" width="9.1796875" style="2"/>
    <col min="7937" max="7937" width="10.54296875" style="2" customWidth="1"/>
    <col min="7938" max="7938" width="9.1796875" style="2"/>
    <col min="7939" max="7939" width="10.453125" style="2" customWidth="1"/>
    <col min="7940" max="7940" width="7.1796875" style="2" customWidth="1"/>
    <col min="7941" max="7941" width="10.453125" style="2" customWidth="1"/>
    <col min="7942" max="7942" width="9.1796875" style="2"/>
    <col min="7943" max="7943" width="1.81640625" style="2" customWidth="1"/>
    <col min="7944" max="7945" width="9.1796875" style="2"/>
    <col min="7946" max="7946" width="14.81640625" style="2" customWidth="1"/>
    <col min="7947" max="7947" width="2.453125" style="2" customWidth="1"/>
    <col min="7948" max="7948" width="6.453125" style="2" customWidth="1"/>
    <col min="7949" max="7950" width="9.1796875" style="2"/>
    <col min="7951" max="7951" width="12.81640625" style="2" customWidth="1"/>
    <col min="7952" max="7952" width="13.81640625" style="2" customWidth="1"/>
    <col min="7953" max="7953" width="0.81640625" style="2" customWidth="1"/>
    <col min="7954" max="8188" width="9.1796875" style="2"/>
    <col min="8189" max="8189" width="0.81640625" style="2" customWidth="1"/>
    <col min="8190" max="8190" width="9.1796875" style="2"/>
    <col min="8191" max="8191" width="11.1796875" style="2" customWidth="1"/>
    <col min="8192" max="8192" width="9.1796875" style="2"/>
    <col min="8193" max="8193" width="10.54296875" style="2" customWidth="1"/>
    <col min="8194" max="8194" width="9.1796875" style="2"/>
    <col min="8195" max="8195" width="10.453125" style="2" customWidth="1"/>
    <col min="8196" max="8196" width="7.1796875" style="2" customWidth="1"/>
    <col min="8197" max="8197" width="10.453125" style="2" customWidth="1"/>
    <col min="8198" max="8198" width="9.1796875" style="2"/>
    <col min="8199" max="8199" width="1.81640625" style="2" customWidth="1"/>
    <col min="8200" max="8201" width="9.1796875" style="2"/>
    <col min="8202" max="8202" width="14.81640625" style="2" customWidth="1"/>
    <col min="8203" max="8203" width="2.453125" style="2" customWidth="1"/>
    <col min="8204" max="8204" width="6.453125" style="2" customWidth="1"/>
    <col min="8205" max="8206" width="9.1796875" style="2"/>
    <col min="8207" max="8207" width="12.81640625" style="2" customWidth="1"/>
    <col min="8208" max="8208" width="13.81640625" style="2" customWidth="1"/>
    <col min="8209" max="8209" width="0.81640625" style="2" customWidth="1"/>
    <col min="8210" max="8444" width="9.1796875" style="2"/>
    <col min="8445" max="8445" width="0.81640625" style="2" customWidth="1"/>
    <col min="8446" max="8446" width="9.1796875" style="2"/>
    <col min="8447" max="8447" width="11.1796875" style="2" customWidth="1"/>
    <col min="8448" max="8448" width="9.1796875" style="2"/>
    <col min="8449" max="8449" width="10.54296875" style="2" customWidth="1"/>
    <col min="8450" max="8450" width="9.1796875" style="2"/>
    <col min="8451" max="8451" width="10.453125" style="2" customWidth="1"/>
    <col min="8452" max="8452" width="7.1796875" style="2" customWidth="1"/>
    <col min="8453" max="8453" width="10.453125" style="2" customWidth="1"/>
    <col min="8454" max="8454" width="9.1796875" style="2"/>
    <col min="8455" max="8455" width="1.81640625" style="2" customWidth="1"/>
    <col min="8456" max="8457" width="9.1796875" style="2"/>
    <col min="8458" max="8458" width="14.81640625" style="2" customWidth="1"/>
    <col min="8459" max="8459" width="2.453125" style="2" customWidth="1"/>
    <col min="8460" max="8460" width="6.453125" style="2" customWidth="1"/>
    <col min="8461" max="8462" width="9.1796875" style="2"/>
    <col min="8463" max="8463" width="12.81640625" style="2" customWidth="1"/>
    <col min="8464" max="8464" width="13.81640625" style="2" customWidth="1"/>
    <col min="8465" max="8465" width="0.81640625" style="2" customWidth="1"/>
    <col min="8466" max="8700" width="9.1796875" style="2"/>
    <col min="8701" max="8701" width="0.81640625" style="2" customWidth="1"/>
    <col min="8702" max="8702" width="9.1796875" style="2"/>
    <col min="8703" max="8703" width="11.1796875" style="2" customWidth="1"/>
    <col min="8704" max="8704" width="9.1796875" style="2"/>
    <col min="8705" max="8705" width="10.54296875" style="2" customWidth="1"/>
    <col min="8706" max="8706" width="9.1796875" style="2"/>
    <col min="8707" max="8707" width="10.453125" style="2" customWidth="1"/>
    <col min="8708" max="8708" width="7.1796875" style="2" customWidth="1"/>
    <col min="8709" max="8709" width="10.453125" style="2" customWidth="1"/>
    <col min="8710" max="8710" width="9.1796875" style="2"/>
    <col min="8711" max="8711" width="1.81640625" style="2" customWidth="1"/>
    <col min="8712" max="8713" width="9.1796875" style="2"/>
    <col min="8714" max="8714" width="14.81640625" style="2" customWidth="1"/>
    <col min="8715" max="8715" width="2.453125" style="2" customWidth="1"/>
    <col min="8716" max="8716" width="6.453125" style="2" customWidth="1"/>
    <col min="8717" max="8718" width="9.1796875" style="2"/>
    <col min="8719" max="8719" width="12.81640625" style="2" customWidth="1"/>
    <col min="8720" max="8720" width="13.81640625" style="2" customWidth="1"/>
    <col min="8721" max="8721" width="0.81640625" style="2" customWidth="1"/>
    <col min="8722" max="8956" width="9.1796875" style="2"/>
    <col min="8957" max="8957" width="0.81640625" style="2" customWidth="1"/>
    <col min="8958" max="8958" width="9.1796875" style="2"/>
    <col min="8959" max="8959" width="11.1796875" style="2" customWidth="1"/>
    <col min="8960" max="8960" width="9.1796875" style="2"/>
    <col min="8961" max="8961" width="10.54296875" style="2" customWidth="1"/>
    <col min="8962" max="8962" width="9.1796875" style="2"/>
    <col min="8963" max="8963" width="10.453125" style="2" customWidth="1"/>
    <col min="8964" max="8964" width="7.1796875" style="2" customWidth="1"/>
    <col min="8965" max="8965" width="10.453125" style="2" customWidth="1"/>
    <col min="8966" max="8966" width="9.1796875" style="2"/>
    <col min="8967" max="8967" width="1.81640625" style="2" customWidth="1"/>
    <col min="8968" max="8969" width="9.1796875" style="2"/>
    <col min="8970" max="8970" width="14.81640625" style="2" customWidth="1"/>
    <col min="8971" max="8971" width="2.453125" style="2" customWidth="1"/>
    <col min="8972" max="8972" width="6.453125" style="2" customWidth="1"/>
    <col min="8973" max="8974" width="9.1796875" style="2"/>
    <col min="8975" max="8975" width="12.81640625" style="2" customWidth="1"/>
    <col min="8976" max="8976" width="13.81640625" style="2" customWidth="1"/>
    <col min="8977" max="8977" width="0.81640625" style="2" customWidth="1"/>
    <col min="8978" max="9212" width="9.1796875" style="2"/>
    <col min="9213" max="9213" width="0.81640625" style="2" customWidth="1"/>
    <col min="9214" max="9214" width="9.1796875" style="2"/>
    <col min="9215" max="9215" width="11.1796875" style="2" customWidth="1"/>
    <col min="9216" max="9216" width="9.1796875" style="2"/>
    <col min="9217" max="9217" width="10.54296875" style="2" customWidth="1"/>
    <col min="9218" max="9218" width="9.1796875" style="2"/>
    <col min="9219" max="9219" width="10.453125" style="2" customWidth="1"/>
    <col min="9220" max="9220" width="7.1796875" style="2" customWidth="1"/>
    <col min="9221" max="9221" width="10.453125" style="2" customWidth="1"/>
    <col min="9222" max="9222" width="9.1796875" style="2"/>
    <col min="9223" max="9223" width="1.81640625" style="2" customWidth="1"/>
    <col min="9224" max="9225" width="9.1796875" style="2"/>
    <col min="9226" max="9226" width="14.81640625" style="2" customWidth="1"/>
    <col min="9227" max="9227" width="2.453125" style="2" customWidth="1"/>
    <col min="9228" max="9228" width="6.453125" style="2" customWidth="1"/>
    <col min="9229" max="9230" width="9.1796875" style="2"/>
    <col min="9231" max="9231" width="12.81640625" style="2" customWidth="1"/>
    <col min="9232" max="9232" width="13.81640625" style="2" customWidth="1"/>
    <col min="9233" max="9233" width="0.81640625" style="2" customWidth="1"/>
    <col min="9234" max="9468" width="9.1796875" style="2"/>
    <col min="9469" max="9469" width="0.81640625" style="2" customWidth="1"/>
    <col min="9470" max="9470" width="9.1796875" style="2"/>
    <col min="9471" max="9471" width="11.1796875" style="2" customWidth="1"/>
    <col min="9472" max="9472" width="9.1796875" style="2"/>
    <col min="9473" max="9473" width="10.54296875" style="2" customWidth="1"/>
    <col min="9474" max="9474" width="9.1796875" style="2"/>
    <col min="9475" max="9475" width="10.453125" style="2" customWidth="1"/>
    <col min="9476" max="9476" width="7.1796875" style="2" customWidth="1"/>
    <col min="9477" max="9477" width="10.453125" style="2" customWidth="1"/>
    <col min="9478" max="9478" width="9.1796875" style="2"/>
    <col min="9479" max="9479" width="1.81640625" style="2" customWidth="1"/>
    <col min="9480" max="9481" width="9.1796875" style="2"/>
    <col min="9482" max="9482" width="14.81640625" style="2" customWidth="1"/>
    <col min="9483" max="9483" width="2.453125" style="2" customWidth="1"/>
    <col min="9484" max="9484" width="6.453125" style="2" customWidth="1"/>
    <col min="9485" max="9486" width="9.1796875" style="2"/>
    <col min="9487" max="9487" width="12.81640625" style="2" customWidth="1"/>
    <col min="9488" max="9488" width="13.81640625" style="2" customWidth="1"/>
    <col min="9489" max="9489" width="0.81640625" style="2" customWidth="1"/>
    <col min="9490" max="9724" width="9.1796875" style="2"/>
    <col min="9725" max="9725" width="0.81640625" style="2" customWidth="1"/>
    <col min="9726" max="9726" width="9.1796875" style="2"/>
    <col min="9727" max="9727" width="11.1796875" style="2" customWidth="1"/>
    <col min="9728" max="9728" width="9.1796875" style="2"/>
    <col min="9729" max="9729" width="10.54296875" style="2" customWidth="1"/>
    <col min="9730" max="9730" width="9.1796875" style="2"/>
    <col min="9731" max="9731" width="10.453125" style="2" customWidth="1"/>
    <col min="9732" max="9732" width="7.1796875" style="2" customWidth="1"/>
    <col min="9733" max="9733" width="10.453125" style="2" customWidth="1"/>
    <col min="9734" max="9734" width="9.1796875" style="2"/>
    <col min="9735" max="9735" width="1.81640625" style="2" customWidth="1"/>
    <col min="9736" max="9737" width="9.1796875" style="2"/>
    <col min="9738" max="9738" width="14.81640625" style="2" customWidth="1"/>
    <col min="9739" max="9739" width="2.453125" style="2" customWidth="1"/>
    <col min="9740" max="9740" width="6.453125" style="2" customWidth="1"/>
    <col min="9741" max="9742" width="9.1796875" style="2"/>
    <col min="9743" max="9743" width="12.81640625" style="2" customWidth="1"/>
    <col min="9744" max="9744" width="13.81640625" style="2" customWidth="1"/>
    <col min="9745" max="9745" width="0.81640625" style="2" customWidth="1"/>
    <col min="9746" max="9980" width="9.1796875" style="2"/>
    <col min="9981" max="9981" width="0.81640625" style="2" customWidth="1"/>
    <col min="9982" max="9982" width="9.1796875" style="2"/>
    <col min="9983" max="9983" width="11.1796875" style="2" customWidth="1"/>
    <col min="9984" max="9984" width="9.1796875" style="2"/>
    <col min="9985" max="9985" width="10.54296875" style="2" customWidth="1"/>
    <col min="9986" max="9986" width="9.1796875" style="2"/>
    <col min="9987" max="9987" width="10.453125" style="2" customWidth="1"/>
    <col min="9988" max="9988" width="7.1796875" style="2" customWidth="1"/>
    <col min="9989" max="9989" width="10.453125" style="2" customWidth="1"/>
    <col min="9990" max="9990" width="9.1796875" style="2"/>
    <col min="9991" max="9991" width="1.81640625" style="2" customWidth="1"/>
    <col min="9992" max="9993" width="9.1796875" style="2"/>
    <col min="9994" max="9994" width="14.81640625" style="2" customWidth="1"/>
    <col min="9995" max="9995" width="2.453125" style="2" customWidth="1"/>
    <col min="9996" max="9996" width="6.453125" style="2" customWidth="1"/>
    <col min="9997" max="9998" width="9.1796875" style="2"/>
    <col min="9999" max="9999" width="12.81640625" style="2" customWidth="1"/>
    <col min="10000" max="10000" width="13.81640625" style="2" customWidth="1"/>
    <col min="10001" max="10001" width="0.81640625" style="2" customWidth="1"/>
    <col min="10002" max="10236" width="9.1796875" style="2"/>
    <col min="10237" max="10237" width="0.81640625" style="2" customWidth="1"/>
    <col min="10238" max="10238" width="9.1796875" style="2"/>
    <col min="10239" max="10239" width="11.1796875" style="2" customWidth="1"/>
    <col min="10240" max="10240" width="9.1796875" style="2"/>
    <col min="10241" max="10241" width="10.54296875" style="2" customWidth="1"/>
    <col min="10242" max="10242" width="9.1796875" style="2"/>
    <col min="10243" max="10243" width="10.453125" style="2" customWidth="1"/>
    <col min="10244" max="10244" width="7.1796875" style="2" customWidth="1"/>
    <col min="10245" max="10245" width="10.453125" style="2" customWidth="1"/>
    <col min="10246" max="10246" width="9.1796875" style="2"/>
    <col min="10247" max="10247" width="1.81640625" style="2" customWidth="1"/>
    <col min="10248" max="10249" width="9.1796875" style="2"/>
    <col min="10250" max="10250" width="14.81640625" style="2" customWidth="1"/>
    <col min="10251" max="10251" width="2.453125" style="2" customWidth="1"/>
    <col min="10252" max="10252" width="6.453125" style="2" customWidth="1"/>
    <col min="10253" max="10254" width="9.1796875" style="2"/>
    <col min="10255" max="10255" width="12.81640625" style="2" customWidth="1"/>
    <col min="10256" max="10256" width="13.81640625" style="2" customWidth="1"/>
    <col min="10257" max="10257" width="0.81640625" style="2" customWidth="1"/>
    <col min="10258" max="10492" width="9.1796875" style="2"/>
    <col min="10493" max="10493" width="0.81640625" style="2" customWidth="1"/>
    <col min="10494" max="10494" width="9.1796875" style="2"/>
    <col min="10495" max="10495" width="11.1796875" style="2" customWidth="1"/>
    <col min="10496" max="10496" width="9.1796875" style="2"/>
    <col min="10497" max="10497" width="10.54296875" style="2" customWidth="1"/>
    <col min="10498" max="10498" width="9.1796875" style="2"/>
    <col min="10499" max="10499" width="10.453125" style="2" customWidth="1"/>
    <col min="10500" max="10500" width="7.1796875" style="2" customWidth="1"/>
    <col min="10501" max="10501" width="10.453125" style="2" customWidth="1"/>
    <col min="10502" max="10502" width="9.1796875" style="2"/>
    <col min="10503" max="10503" width="1.81640625" style="2" customWidth="1"/>
    <col min="10504" max="10505" width="9.1796875" style="2"/>
    <col min="10506" max="10506" width="14.81640625" style="2" customWidth="1"/>
    <col min="10507" max="10507" width="2.453125" style="2" customWidth="1"/>
    <col min="10508" max="10508" width="6.453125" style="2" customWidth="1"/>
    <col min="10509" max="10510" width="9.1796875" style="2"/>
    <col min="10511" max="10511" width="12.81640625" style="2" customWidth="1"/>
    <col min="10512" max="10512" width="13.81640625" style="2" customWidth="1"/>
    <col min="10513" max="10513" width="0.81640625" style="2" customWidth="1"/>
    <col min="10514" max="10748" width="9.1796875" style="2"/>
    <col min="10749" max="10749" width="0.81640625" style="2" customWidth="1"/>
    <col min="10750" max="10750" width="9.1796875" style="2"/>
    <col min="10751" max="10751" width="11.1796875" style="2" customWidth="1"/>
    <col min="10752" max="10752" width="9.1796875" style="2"/>
    <col min="10753" max="10753" width="10.54296875" style="2" customWidth="1"/>
    <col min="10754" max="10754" width="9.1796875" style="2"/>
    <col min="10755" max="10755" width="10.453125" style="2" customWidth="1"/>
    <col min="10756" max="10756" width="7.1796875" style="2" customWidth="1"/>
    <col min="10757" max="10757" width="10.453125" style="2" customWidth="1"/>
    <col min="10758" max="10758" width="9.1796875" style="2"/>
    <col min="10759" max="10759" width="1.81640625" style="2" customWidth="1"/>
    <col min="10760" max="10761" width="9.1796875" style="2"/>
    <col min="10762" max="10762" width="14.81640625" style="2" customWidth="1"/>
    <col min="10763" max="10763" width="2.453125" style="2" customWidth="1"/>
    <col min="10764" max="10764" width="6.453125" style="2" customWidth="1"/>
    <col min="10765" max="10766" width="9.1796875" style="2"/>
    <col min="10767" max="10767" width="12.81640625" style="2" customWidth="1"/>
    <col min="10768" max="10768" width="13.81640625" style="2" customWidth="1"/>
    <col min="10769" max="10769" width="0.81640625" style="2" customWidth="1"/>
    <col min="10770" max="11004" width="9.1796875" style="2"/>
    <col min="11005" max="11005" width="0.81640625" style="2" customWidth="1"/>
    <col min="11006" max="11006" width="9.1796875" style="2"/>
    <col min="11007" max="11007" width="11.1796875" style="2" customWidth="1"/>
    <col min="11008" max="11008" width="9.1796875" style="2"/>
    <col min="11009" max="11009" width="10.54296875" style="2" customWidth="1"/>
    <col min="11010" max="11010" width="9.1796875" style="2"/>
    <col min="11011" max="11011" width="10.453125" style="2" customWidth="1"/>
    <col min="11012" max="11012" width="7.1796875" style="2" customWidth="1"/>
    <col min="11013" max="11013" width="10.453125" style="2" customWidth="1"/>
    <col min="11014" max="11014" width="9.1796875" style="2"/>
    <col min="11015" max="11015" width="1.81640625" style="2" customWidth="1"/>
    <col min="11016" max="11017" width="9.1796875" style="2"/>
    <col min="11018" max="11018" width="14.81640625" style="2" customWidth="1"/>
    <col min="11019" max="11019" width="2.453125" style="2" customWidth="1"/>
    <col min="11020" max="11020" width="6.453125" style="2" customWidth="1"/>
    <col min="11021" max="11022" width="9.1796875" style="2"/>
    <col min="11023" max="11023" width="12.81640625" style="2" customWidth="1"/>
    <col min="11024" max="11024" width="13.81640625" style="2" customWidth="1"/>
    <col min="11025" max="11025" width="0.81640625" style="2" customWidth="1"/>
    <col min="11026" max="11260" width="9.1796875" style="2"/>
    <col min="11261" max="11261" width="0.81640625" style="2" customWidth="1"/>
    <col min="11262" max="11262" width="9.1796875" style="2"/>
    <col min="11263" max="11263" width="11.1796875" style="2" customWidth="1"/>
    <col min="11264" max="11264" width="9.1796875" style="2"/>
    <col min="11265" max="11265" width="10.54296875" style="2" customWidth="1"/>
    <col min="11266" max="11266" width="9.1796875" style="2"/>
    <col min="11267" max="11267" width="10.453125" style="2" customWidth="1"/>
    <col min="11268" max="11268" width="7.1796875" style="2" customWidth="1"/>
    <col min="11269" max="11269" width="10.453125" style="2" customWidth="1"/>
    <col min="11270" max="11270" width="9.1796875" style="2"/>
    <col min="11271" max="11271" width="1.81640625" style="2" customWidth="1"/>
    <col min="11272" max="11273" width="9.1796875" style="2"/>
    <col min="11274" max="11274" width="14.81640625" style="2" customWidth="1"/>
    <col min="11275" max="11275" width="2.453125" style="2" customWidth="1"/>
    <col min="11276" max="11276" width="6.453125" style="2" customWidth="1"/>
    <col min="11277" max="11278" width="9.1796875" style="2"/>
    <col min="11279" max="11279" width="12.81640625" style="2" customWidth="1"/>
    <col min="11280" max="11280" width="13.81640625" style="2" customWidth="1"/>
    <col min="11281" max="11281" width="0.81640625" style="2" customWidth="1"/>
    <col min="11282" max="11516" width="9.1796875" style="2"/>
    <col min="11517" max="11517" width="0.81640625" style="2" customWidth="1"/>
    <col min="11518" max="11518" width="9.1796875" style="2"/>
    <col min="11519" max="11519" width="11.1796875" style="2" customWidth="1"/>
    <col min="11520" max="11520" width="9.1796875" style="2"/>
    <col min="11521" max="11521" width="10.54296875" style="2" customWidth="1"/>
    <col min="11522" max="11522" width="9.1796875" style="2"/>
    <col min="11523" max="11523" width="10.453125" style="2" customWidth="1"/>
    <col min="11524" max="11524" width="7.1796875" style="2" customWidth="1"/>
    <col min="11525" max="11525" width="10.453125" style="2" customWidth="1"/>
    <col min="11526" max="11526" width="9.1796875" style="2"/>
    <col min="11527" max="11527" width="1.81640625" style="2" customWidth="1"/>
    <col min="11528" max="11529" width="9.1796875" style="2"/>
    <col min="11530" max="11530" width="14.81640625" style="2" customWidth="1"/>
    <col min="11531" max="11531" width="2.453125" style="2" customWidth="1"/>
    <col min="11532" max="11532" width="6.453125" style="2" customWidth="1"/>
    <col min="11533" max="11534" width="9.1796875" style="2"/>
    <col min="11535" max="11535" width="12.81640625" style="2" customWidth="1"/>
    <col min="11536" max="11536" width="13.81640625" style="2" customWidth="1"/>
    <col min="11537" max="11537" width="0.81640625" style="2" customWidth="1"/>
    <col min="11538" max="11772" width="9.1796875" style="2"/>
    <col min="11773" max="11773" width="0.81640625" style="2" customWidth="1"/>
    <col min="11774" max="11774" width="9.1796875" style="2"/>
    <col min="11775" max="11775" width="11.1796875" style="2" customWidth="1"/>
    <col min="11776" max="11776" width="9.1796875" style="2"/>
    <col min="11777" max="11777" width="10.54296875" style="2" customWidth="1"/>
    <col min="11778" max="11778" width="9.1796875" style="2"/>
    <col min="11779" max="11779" width="10.453125" style="2" customWidth="1"/>
    <col min="11780" max="11780" width="7.1796875" style="2" customWidth="1"/>
    <col min="11781" max="11781" width="10.453125" style="2" customWidth="1"/>
    <col min="11782" max="11782" width="9.1796875" style="2"/>
    <col min="11783" max="11783" width="1.81640625" style="2" customWidth="1"/>
    <col min="11784" max="11785" width="9.1796875" style="2"/>
    <col min="11786" max="11786" width="14.81640625" style="2" customWidth="1"/>
    <col min="11787" max="11787" width="2.453125" style="2" customWidth="1"/>
    <col min="11788" max="11788" width="6.453125" style="2" customWidth="1"/>
    <col min="11789" max="11790" width="9.1796875" style="2"/>
    <col min="11791" max="11791" width="12.81640625" style="2" customWidth="1"/>
    <col min="11792" max="11792" width="13.81640625" style="2" customWidth="1"/>
    <col min="11793" max="11793" width="0.81640625" style="2" customWidth="1"/>
    <col min="11794" max="12028" width="9.1796875" style="2"/>
    <col min="12029" max="12029" width="0.81640625" style="2" customWidth="1"/>
    <col min="12030" max="12030" width="9.1796875" style="2"/>
    <col min="12031" max="12031" width="11.1796875" style="2" customWidth="1"/>
    <col min="12032" max="12032" width="9.1796875" style="2"/>
    <col min="12033" max="12033" width="10.54296875" style="2" customWidth="1"/>
    <col min="12034" max="12034" width="9.1796875" style="2"/>
    <col min="12035" max="12035" width="10.453125" style="2" customWidth="1"/>
    <col min="12036" max="12036" width="7.1796875" style="2" customWidth="1"/>
    <col min="12037" max="12037" width="10.453125" style="2" customWidth="1"/>
    <col min="12038" max="12038" width="9.1796875" style="2"/>
    <col min="12039" max="12039" width="1.81640625" style="2" customWidth="1"/>
    <col min="12040" max="12041" width="9.1796875" style="2"/>
    <col min="12042" max="12042" width="14.81640625" style="2" customWidth="1"/>
    <col min="12043" max="12043" width="2.453125" style="2" customWidth="1"/>
    <col min="12044" max="12044" width="6.453125" style="2" customWidth="1"/>
    <col min="12045" max="12046" width="9.1796875" style="2"/>
    <col min="12047" max="12047" width="12.81640625" style="2" customWidth="1"/>
    <col min="12048" max="12048" width="13.81640625" style="2" customWidth="1"/>
    <col min="12049" max="12049" width="0.81640625" style="2" customWidth="1"/>
    <col min="12050" max="12284" width="9.1796875" style="2"/>
    <col min="12285" max="12285" width="0.81640625" style="2" customWidth="1"/>
    <col min="12286" max="12286" width="9.1796875" style="2"/>
    <col min="12287" max="12287" width="11.1796875" style="2" customWidth="1"/>
    <col min="12288" max="12288" width="9.1796875" style="2"/>
    <col min="12289" max="12289" width="10.54296875" style="2" customWidth="1"/>
    <col min="12290" max="12290" width="9.1796875" style="2"/>
    <col min="12291" max="12291" width="10.453125" style="2" customWidth="1"/>
    <col min="12292" max="12292" width="7.1796875" style="2" customWidth="1"/>
    <col min="12293" max="12293" width="10.453125" style="2" customWidth="1"/>
    <col min="12294" max="12294" width="9.1796875" style="2"/>
    <col min="12295" max="12295" width="1.81640625" style="2" customWidth="1"/>
    <col min="12296" max="12297" width="9.1796875" style="2"/>
    <col min="12298" max="12298" width="14.81640625" style="2" customWidth="1"/>
    <col min="12299" max="12299" width="2.453125" style="2" customWidth="1"/>
    <col min="12300" max="12300" width="6.453125" style="2" customWidth="1"/>
    <col min="12301" max="12302" width="9.1796875" style="2"/>
    <col min="12303" max="12303" width="12.81640625" style="2" customWidth="1"/>
    <col min="12304" max="12304" width="13.81640625" style="2" customWidth="1"/>
    <col min="12305" max="12305" width="0.81640625" style="2" customWidth="1"/>
    <col min="12306" max="12540" width="9.1796875" style="2"/>
    <col min="12541" max="12541" width="0.81640625" style="2" customWidth="1"/>
    <col min="12542" max="12542" width="9.1796875" style="2"/>
    <col min="12543" max="12543" width="11.1796875" style="2" customWidth="1"/>
    <col min="12544" max="12544" width="9.1796875" style="2"/>
    <col min="12545" max="12545" width="10.54296875" style="2" customWidth="1"/>
    <col min="12546" max="12546" width="9.1796875" style="2"/>
    <col min="12547" max="12547" width="10.453125" style="2" customWidth="1"/>
    <col min="12548" max="12548" width="7.1796875" style="2" customWidth="1"/>
    <col min="12549" max="12549" width="10.453125" style="2" customWidth="1"/>
    <col min="12550" max="12550" width="9.1796875" style="2"/>
    <col min="12551" max="12551" width="1.81640625" style="2" customWidth="1"/>
    <col min="12552" max="12553" width="9.1796875" style="2"/>
    <col min="12554" max="12554" width="14.81640625" style="2" customWidth="1"/>
    <col min="12555" max="12555" width="2.453125" style="2" customWidth="1"/>
    <col min="12556" max="12556" width="6.453125" style="2" customWidth="1"/>
    <col min="12557" max="12558" width="9.1796875" style="2"/>
    <col min="12559" max="12559" width="12.81640625" style="2" customWidth="1"/>
    <col min="12560" max="12560" width="13.81640625" style="2" customWidth="1"/>
    <col min="12561" max="12561" width="0.81640625" style="2" customWidth="1"/>
    <col min="12562" max="12796" width="9.1796875" style="2"/>
    <col min="12797" max="12797" width="0.81640625" style="2" customWidth="1"/>
    <col min="12798" max="12798" width="9.1796875" style="2"/>
    <col min="12799" max="12799" width="11.1796875" style="2" customWidth="1"/>
    <col min="12800" max="12800" width="9.1796875" style="2"/>
    <col min="12801" max="12801" width="10.54296875" style="2" customWidth="1"/>
    <col min="12802" max="12802" width="9.1796875" style="2"/>
    <col min="12803" max="12803" width="10.453125" style="2" customWidth="1"/>
    <col min="12804" max="12804" width="7.1796875" style="2" customWidth="1"/>
    <col min="12805" max="12805" width="10.453125" style="2" customWidth="1"/>
    <col min="12806" max="12806" width="9.1796875" style="2"/>
    <col min="12807" max="12807" width="1.81640625" style="2" customWidth="1"/>
    <col min="12808" max="12809" width="9.1796875" style="2"/>
    <col min="12810" max="12810" width="14.81640625" style="2" customWidth="1"/>
    <col min="12811" max="12811" width="2.453125" style="2" customWidth="1"/>
    <col min="12812" max="12812" width="6.453125" style="2" customWidth="1"/>
    <col min="12813" max="12814" width="9.1796875" style="2"/>
    <col min="12815" max="12815" width="12.81640625" style="2" customWidth="1"/>
    <col min="12816" max="12816" width="13.81640625" style="2" customWidth="1"/>
    <col min="12817" max="12817" width="0.81640625" style="2" customWidth="1"/>
    <col min="12818" max="13052" width="9.1796875" style="2"/>
    <col min="13053" max="13053" width="0.81640625" style="2" customWidth="1"/>
    <col min="13054" max="13054" width="9.1796875" style="2"/>
    <col min="13055" max="13055" width="11.1796875" style="2" customWidth="1"/>
    <col min="13056" max="13056" width="9.1796875" style="2"/>
    <col min="13057" max="13057" width="10.54296875" style="2" customWidth="1"/>
    <col min="13058" max="13058" width="9.1796875" style="2"/>
    <col min="13059" max="13059" width="10.453125" style="2" customWidth="1"/>
    <col min="13060" max="13060" width="7.1796875" style="2" customWidth="1"/>
    <col min="13061" max="13061" width="10.453125" style="2" customWidth="1"/>
    <col min="13062" max="13062" width="9.1796875" style="2"/>
    <col min="13063" max="13063" width="1.81640625" style="2" customWidth="1"/>
    <col min="13064" max="13065" width="9.1796875" style="2"/>
    <col min="13066" max="13066" width="14.81640625" style="2" customWidth="1"/>
    <col min="13067" max="13067" width="2.453125" style="2" customWidth="1"/>
    <col min="13068" max="13068" width="6.453125" style="2" customWidth="1"/>
    <col min="13069" max="13070" width="9.1796875" style="2"/>
    <col min="13071" max="13071" width="12.81640625" style="2" customWidth="1"/>
    <col min="13072" max="13072" width="13.81640625" style="2" customWidth="1"/>
    <col min="13073" max="13073" width="0.81640625" style="2" customWidth="1"/>
    <col min="13074" max="13308" width="9.1796875" style="2"/>
    <col min="13309" max="13309" width="0.81640625" style="2" customWidth="1"/>
    <col min="13310" max="13310" width="9.1796875" style="2"/>
    <col min="13311" max="13311" width="11.1796875" style="2" customWidth="1"/>
    <col min="13312" max="13312" width="9.1796875" style="2"/>
    <col min="13313" max="13313" width="10.54296875" style="2" customWidth="1"/>
    <col min="13314" max="13314" width="9.1796875" style="2"/>
    <col min="13315" max="13315" width="10.453125" style="2" customWidth="1"/>
    <col min="13316" max="13316" width="7.1796875" style="2" customWidth="1"/>
    <col min="13317" max="13317" width="10.453125" style="2" customWidth="1"/>
    <col min="13318" max="13318" width="9.1796875" style="2"/>
    <col min="13319" max="13319" width="1.81640625" style="2" customWidth="1"/>
    <col min="13320" max="13321" width="9.1796875" style="2"/>
    <col min="13322" max="13322" width="14.81640625" style="2" customWidth="1"/>
    <col min="13323" max="13323" width="2.453125" style="2" customWidth="1"/>
    <col min="13324" max="13324" width="6.453125" style="2" customWidth="1"/>
    <col min="13325" max="13326" width="9.1796875" style="2"/>
    <col min="13327" max="13327" width="12.81640625" style="2" customWidth="1"/>
    <col min="13328" max="13328" width="13.81640625" style="2" customWidth="1"/>
    <col min="13329" max="13329" width="0.81640625" style="2" customWidth="1"/>
    <col min="13330" max="13564" width="9.1796875" style="2"/>
    <col min="13565" max="13565" width="0.81640625" style="2" customWidth="1"/>
    <col min="13566" max="13566" width="9.1796875" style="2"/>
    <col min="13567" max="13567" width="11.1796875" style="2" customWidth="1"/>
    <col min="13568" max="13568" width="9.1796875" style="2"/>
    <col min="13569" max="13569" width="10.54296875" style="2" customWidth="1"/>
    <col min="13570" max="13570" width="9.1796875" style="2"/>
    <col min="13571" max="13571" width="10.453125" style="2" customWidth="1"/>
    <col min="13572" max="13572" width="7.1796875" style="2" customWidth="1"/>
    <col min="13573" max="13573" width="10.453125" style="2" customWidth="1"/>
    <col min="13574" max="13574" width="9.1796875" style="2"/>
    <col min="13575" max="13575" width="1.81640625" style="2" customWidth="1"/>
    <col min="13576" max="13577" width="9.1796875" style="2"/>
    <col min="13578" max="13578" width="14.81640625" style="2" customWidth="1"/>
    <col min="13579" max="13579" width="2.453125" style="2" customWidth="1"/>
    <col min="13580" max="13580" width="6.453125" style="2" customWidth="1"/>
    <col min="13581" max="13582" width="9.1796875" style="2"/>
    <col min="13583" max="13583" width="12.81640625" style="2" customWidth="1"/>
    <col min="13584" max="13584" width="13.81640625" style="2" customWidth="1"/>
    <col min="13585" max="13585" width="0.81640625" style="2" customWidth="1"/>
    <col min="13586" max="13820" width="9.1796875" style="2"/>
    <col min="13821" max="13821" width="0.81640625" style="2" customWidth="1"/>
    <col min="13822" max="13822" width="9.1796875" style="2"/>
    <col min="13823" max="13823" width="11.1796875" style="2" customWidth="1"/>
    <col min="13824" max="13824" width="9.1796875" style="2"/>
    <col min="13825" max="13825" width="10.54296875" style="2" customWidth="1"/>
    <col min="13826" max="13826" width="9.1796875" style="2"/>
    <col min="13827" max="13827" width="10.453125" style="2" customWidth="1"/>
    <col min="13828" max="13828" width="7.1796875" style="2" customWidth="1"/>
    <col min="13829" max="13829" width="10.453125" style="2" customWidth="1"/>
    <col min="13830" max="13830" width="9.1796875" style="2"/>
    <col min="13831" max="13831" width="1.81640625" style="2" customWidth="1"/>
    <col min="13832" max="13833" width="9.1796875" style="2"/>
    <col min="13834" max="13834" width="14.81640625" style="2" customWidth="1"/>
    <col min="13835" max="13835" width="2.453125" style="2" customWidth="1"/>
    <col min="13836" max="13836" width="6.453125" style="2" customWidth="1"/>
    <col min="13837" max="13838" width="9.1796875" style="2"/>
    <col min="13839" max="13839" width="12.81640625" style="2" customWidth="1"/>
    <col min="13840" max="13840" width="13.81640625" style="2" customWidth="1"/>
    <col min="13841" max="13841" width="0.81640625" style="2" customWidth="1"/>
    <col min="13842" max="14076" width="9.1796875" style="2"/>
    <col min="14077" max="14077" width="0.81640625" style="2" customWidth="1"/>
    <col min="14078" max="14078" width="9.1796875" style="2"/>
    <col min="14079" max="14079" width="11.1796875" style="2" customWidth="1"/>
    <col min="14080" max="14080" width="9.1796875" style="2"/>
    <col min="14081" max="14081" width="10.54296875" style="2" customWidth="1"/>
    <col min="14082" max="14082" width="9.1796875" style="2"/>
    <col min="14083" max="14083" width="10.453125" style="2" customWidth="1"/>
    <col min="14084" max="14084" width="7.1796875" style="2" customWidth="1"/>
    <col min="14085" max="14085" width="10.453125" style="2" customWidth="1"/>
    <col min="14086" max="14086" width="9.1796875" style="2"/>
    <col min="14087" max="14087" width="1.81640625" style="2" customWidth="1"/>
    <col min="14088" max="14089" width="9.1796875" style="2"/>
    <col min="14090" max="14090" width="14.81640625" style="2" customWidth="1"/>
    <col min="14091" max="14091" width="2.453125" style="2" customWidth="1"/>
    <col min="14092" max="14092" width="6.453125" style="2" customWidth="1"/>
    <col min="14093" max="14094" width="9.1796875" style="2"/>
    <col min="14095" max="14095" width="12.81640625" style="2" customWidth="1"/>
    <col min="14096" max="14096" width="13.81640625" style="2" customWidth="1"/>
    <col min="14097" max="14097" width="0.81640625" style="2" customWidth="1"/>
    <col min="14098" max="14332" width="9.1796875" style="2"/>
    <col min="14333" max="14333" width="0.81640625" style="2" customWidth="1"/>
    <col min="14334" max="14334" width="9.1796875" style="2"/>
    <col min="14335" max="14335" width="11.1796875" style="2" customWidth="1"/>
    <col min="14336" max="14336" width="9.1796875" style="2"/>
    <col min="14337" max="14337" width="10.54296875" style="2" customWidth="1"/>
    <col min="14338" max="14338" width="9.1796875" style="2"/>
    <col min="14339" max="14339" width="10.453125" style="2" customWidth="1"/>
    <col min="14340" max="14340" width="7.1796875" style="2" customWidth="1"/>
    <col min="14341" max="14341" width="10.453125" style="2" customWidth="1"/>
    <col min="14342" max="14342" width="9.1796875" style="2"/>
    <col min="14343" max="14343" width="1.81640625" style="2" customWidth="1"/>
    <col min="14344" max="14345" width="9.1796875" style="2"/>
    <col min="14346" max="14346" width="14.81640625" style="2" customWidth="1"/>
    <col min="14347" max="14347" width="2.453125" style="2" customWidth="1"/>
    <col min="14348" max="14348" width="6.453125" style="2" customWidth="1"/>
    <col min="14349" max="14350" width="9.1796875" style="2"/>
    <col min="14351" max="14351" width="12.81640625" style="2" customWidth="1"/>
    <col min="14352" max="14352" width="13.81640625" style="2" customWidth="1"/>
    <col min="14353" max="14353" width="0.81640625" style="2" customWidth="1"/>
    <col min="14354" max="14588" width="9.1796875" style="2"/>
    <col min="14589" max="14589" width="0.81640625" style="2" customWidth="1"/>
    <col min="14590" max="14590" width="9.1796875" style="2"/>
    <col min="14591" max="14591" width="11.1796875" style="2" customWidth="1"/>
    <col min="14592" max="14592" width="9.1796875" style="2"/>
    <col min="14593" max="14593" width="10.54296875" style="2" customWidth="1"/>
    <col min="14594" max="14594" width="9.1796875" style="2"/>
    <col min="14595" max="14595" width="10.453125" style="2" customWidth="1"/>
    <col min="14596" max="14596" width="7.1796875" style="2" customWidth="1"/>
    <col min="14597" max="14597" width="10.453125" style="2" customWidth="1"/>
    <col min="14598" max="14598" width="9.1796875" style="2"/>
    <col min="14599" max="14599" width="1.81640625" style="2" customWidth="1"/>
    <col min="14600" max="14601" width="9.1796875" style="2"/>
    <col min="14602" max="14602" width="14.81640625" style="2" customWidth="1"/>
    <col min="14603" max="14603" width="2.453125" style="2" customWidth="1"/>
    <col min="14604" max="14604" width="6.453125" style="2" customWidth="1"/>
    <col min="14605" max="14606" width="9.1796875" style="2"/>
    <col min="14607" max="14607" width="12.81640625" style="2" customWidth="1"/>
    <col min="14608" max="14608" width="13.81640625" style="2" customWidth="1"/>
    <col min="14609" max="14609" width="0.81640625" style="2" customWidth="1"/>
    <col min="14610" max="14844" width="9.1796875" style="2"/>
    <col min="14845" max="14845" width="0.81640625" style="2" customWidth="1"/>
    <col min="14846" max="14846" width="9.1796875" style="2"/>
    <col min="14847" max="14847" width="11.1796875" style="2" customWidth="1"/>
    <col min="14848" max="14848" width="9.1796875" style="2"/>
    <col min="14849" max="14849" width="10.54296875" style="2" customWidth="1"/>
    <col min="14850" max="14850" width="9.1796875" style="2"/>
    <col min="14851" max="14851" width="10.453125" style="2" customWidth="1"/>
    <col min="14852" max="14852" width="7.1796875" style="2" customWidth="1"/>
    <col min="14853" max="14853" width="10.453125" style="2" customWidth="1"/>
    <col min="14854" max="14854" width="9.1796875" style="2"/>
    <col min="14855" max="14855" width="1.81640625" style="2" customWidth="1"/>
    <col min="14856" max="14857" width="9.1796875" style="2"/>
    <col min="14858" max="14858" width="14.81640625" style="2" customWidth="1"/>
    <col min="14859" max="14859" width="2.453125" style="2" customWidth="1"/>
    <col min="14860" max="14860" width="6.453125" style="2" customWidth="1"/>
    <col min="14861" max="14862" width="9.1796875" style="2"/>
    <col min="14863" max="14863" width="12.81640625" style="2" customWidth="1"/>
    <col min="14864" max="14864" width="13.81640625" style="2" customWidth="1"/>
    <col min="14865" max="14865" width="0.81640625" style="2" customWidth="1"/>
    <col min="14866" max="15100" width="9.1796875" style="2"/>
    <col min="15101" max="15101" width="0.81640625" style="2" customWidth="1"/>
    <col min="15102" max="15102" width="9.1796875" style="2"/>
    <col min="15103" max="15103" width="11.1796875" style="2" customWidth="1"/>
    <col min="15104" max="15104" width="9.1796875" style="2"/>
    <col min="15105" max="15105" width="10.54296875" style="2" customWidth="1"/>
    <col min="15106" max="15106" width="9.1796875" style="2"/>
    <col min="15107" max="15107" width="10.453125" style="2" customWidth="1"/>
    <col min="15108" max="15108" width="7.1796875" style="2" customWidth="1"/>
    <col min="15109" max="15109" width="10.453125" style="2" customWidth="1"/>
    <col min="15110" max="15110" width="9.1796875" style="2"/>
    <col min="15111" max="15111" width="1.81640625" style="2" customWidth="1"/>
    <col min="15112" max="15113" width="9.1796875" style="2"/>
    <col min="15114" max="15114" width="14.81640625" style="2" customWidth="1"/>
    <col min="15115" max="15115" width="2.453125" style="2" customWidth="1"/>
    <col min="15116" max="15116" width="6.453125" style="2" customWidth="1"/>
    <col min="15117" max="15118" width="9.1796875" style="2"/>
    <col min="15119" max="15119" width="12.81640625" style="2" customWidth="1"/>
    <col min="15120" max="15120" width="13.81640625" style="2" customWidth="1"/>
    <col min="15121" max="15121" width="0.81640625" style="2" customWidth="1"/>
    <col min="15122" max="15356" width="9.1796875" style="2"/>
    <col min="15357" max="15357" width="0.81640625" style="2" customWidth="1"/>
    <col min="15358" max="15358" width="9.1796875" style="2"/>
    <col min="15359" max="15359" width="11.1796875" style="2" customWidth="1"/>
    <col min="15360" max="15360" width="9.1796875" style="2"/>
    <col min="15361" max="15361" width="10.54296875" style="2" customWidth="1"/>
    <col min="15362" max="15362" width="9.1796875" style="2"/>
    <col min="15363" max="15363" width="10.453125" style="2" customWidth="1"/>
    <col min="15364" max="15364" width="7.1796875" style="2" customWidth="1"/>
    <col min="15365" max="15365" width="10.453125" style="2" customWidth="1"/>
    <col min="15366" max="15366" width="9.1796875" style="2"/>
    <col min="15367" max="15367" width="1.81640625" style="2" customWidth="1"/>
    <col min="15368" max="15369" width="9.1796875" style="2"/>
    <col min="15370" max="15370" width="14.81640625" style="2" customWidth="1"/>
    <col min="15371" max="15371" width="2.453125" style="2" customWidth="1"/>
    <col min="15372" max="15372" width="6.453125" style="2" customWidth="1"/>
    <col min="15373" max="15374" width="9.1796875" style="2"/>
    <col min="15375" max="15375" width="12.81640625" style="2" customWidth="1"/>
    <col min="15376" max="15376" width="13.81640625" style="2" customWidth="1"/>
    <col min="15377" max="15377" width="0.81640625" style="2" customWidth="1"/>
    <col min="15378" max="15612" width="9.1796875" style="2"/>
    <col min="15613" max="15613" width="0.81640625" style="2" customWidth="1"/>
    <col min="15614" max="15614" width="9.1796875" style="2"/>
    <col min="15615" max="15615" width="11.1796875" style="2" customWidth="1"/>
    <col min="15616" max="15616" width="9.1796875" style="2"/>
    <col min="15617" max="15617" width="10.54296875" style="2" customWidth="1"/>
    <col min="15618" max="15618" width="9.1796875" style="2"/>
    <col min="15619" max="15619" width="10.453125" style="2" customWidth="1"/>
    <col min="15620" max="15620" width="7.1796875" style="2" customWidth="1"/>
    <col min="15621" max="15621" width="10.453125" style="2" customWidth="1"/>
    <col min="15622" max="15622" width="9.1796875" style="2"/>
    <col min="15623" max="15623" width="1.81640625" style="2" customWidth="1"/>
    <col min="15624" max="15625" width="9.1796875" style="2"/>
    <col min="15626" max="15626" width="14.81640625" style="2" customWidth="1"/>
    <col min="15627" max="15627" width="2.453125" style="2" customWidth="1"/>
    <col min="15628" max="15628" width="6.453125" style="2" customWidth="1"/>
    <col min="15629" max="15630" width="9.1796875" style="2"/>
    <col min="15631" max="15631" width="12.81640625" style="2" customWidth="1"/>
    <col min="15632" max="15632" width="13.81640625" style="2" customWidth="1"/>
    <col min="15633" max="15633" width="0.81640625" style="2" customWidth="1"/>
    <col min="15634" max="15868" width="9.1796875" style="2"/>
    <col min="15869" max="15869" width="0.81640625" style="2" customWidth="1"/>
    <col min="15870" max="15870" width="9.1796875" style="2"/>
    <col min="15871" max="15871" width="11.1796875" style="2" customWidth="1"/>
    <col min="15872" max="15872" width="9.1796875" style="2"/>
    <col min="15873" max="15873" width="10.54296875" style="2" customWidth="1"/>
    <col min="15874" max="15874" width="9.1796875" style="2"/>
    <col min="15875" max="15875" width="10.453125" style="2" customWidth="1"/>
    <col min="15876" max="15876" width="7.1796875" style="2" customWidth="1"/>
    <col min="15877" max="15877" width="10.453125" style="2" customWidth="1"/>
    <col min="15878" max="15878" width="9.1796875" style="2"/>
    <col min="15879" max="15879" width="1.81640625" style="2" customWidth="1"/>
    <col min="15880" max="15881" width="9.1796875" style="2"/>
    <col min="15882" max="15882" width="14.81640625" style="2" customWidth="1"/>
    <col min="15883" max="15883" width="2.453125" style="2" customWidth="1"/>
    <col min="15884" max="15884" width="6.453125" style="2" customWidth="1"/>
    <col min="15885" max="15886" width="9.1796875" style="2"/>
    <col min="15887" max="15887" width="12.81640625" style="2" customWidth="1"/>
    <col min="15888" max="15888" width="13.81640625" style="2" customWidth="1"/>
    <col min="15889" max="15889" width="0.81640625" style="2" customWidth="1"/>
    <col min="15890" max="16124" width="9.1796875" style="2"/>
    <col min="16125" max="16125" width="0.81640625" style="2" customWidth="1"/>
    <col min="16126" max="16126" width="9.1796875" style="2"/>
    <col min="16127" max="16127" width="11.1796875" style="2" customWidth="1"/>
    <col min="16128" max="16128" width="9.1796875" style="2"/>
    <col min="16129" max="16129" width="10.54296875" style="2" customWidth="1"/>
    <col min="16130" max="16130" width="9.1796875" style="2"/>
    <col min="16131" max="16131" width="10.453125" style="2" customWidth="1"/>
    <col min="16132" max="16132" width="7.1796875" style="2" customWidth="1"/>
    <col min="16133" max="16133" width="10.453125" style="2" customWidth="1"/>
    <col min="16134" max="16134" width="9.1796875" style="2"/>
    <col min="16135" max="16135" width="1.81640625" style="2" customWidth="1"/>
    <col min="16136" max="16137" width="9.1796875" style="2"/>
    <col min="16138" max="16138" width="14.81640625" style="2" customWidth="1"/>
    <col min="16139" max="16139" width="2.453125" style="2" customWidth="1"/>
    <col min="16140" max="16140" width="6.453125" style="2" customWidth="1"/>
    <col min="16141" max="16142" width="9.1796875" style="2"/>
    <col min="16143" max="16143" width="12.81640625" style="2" customWidth="1"/>
    <col min="16144" max="16144" width="13.81640625" style="2" customWidth="1"/>
    <col min="16145" max="16145" width="0.81640625" style="2" customWidth="1"/>
    <col min="16146" max="16384" width="9.1796875" style="2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1" ht="12.75" customHeight="1">
      <c r="A2" s="3"/>
      <c r="B2" s="161"/>
      <c r="C2" s="162"/>
      <c r="D2" s="162"/>
      <c r="E2" s="302" t="str">
        <f>"Status Report - "&amp;Instruções!C6</f>
        <v xml:space="preserve">Status Report - </v>
      </c>
      <c r="F2" s="302"/>
      <c r="G2" s="302"/>
      <c r="H2" s="302"/>
      <c r="I2" s="302"/>
      <c r="J2" s="302"/>
      <c r="K2" s="302"/>
      <c r="L2" s="302"/>
      <c r="M2" s="302"/>
      <c r="N2" s="302"/>
      <c r="O2" s="303"/>
      <c r="P2" s="287" t="s">
        <v>67</v>
      </c>
      <c r="Q2" s="288"/>
      <c r="R2" s="291">
        <f ca="1">TODAY()</f>
        <v>45412</v>
      </c>
      <c r="S2" s="3"/>
    </row>
    <row r="3" spans="1:21" ht="12.75" customHeight="1">
      <c r="A3" s="3"/>
      <c r="B3" s="163" t="s">
        <v>68</v>
      </c>
      <c r="C3" s="69">
        <f>Instruções!C8</f>
        <v>0</v>
      </c>
      <c r="D3" s="16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5"/>
      <c r="P3" s="289"/>
      <c r="Q3" s="290"/>
      <c r="R3" s="292"/>
      <c r="S3" s="3"/>
    </row>
    <row r="4" spans="1:21" ht="15" customHeight="1">
      <c r="A4" s="3"/>
      <c r="B4" s="180"/>
      <c r="C4" s="165"/>
      <c r="D4" s="166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5"/>
      <c r="P4" s="293" t="s">
        <v>69</v>
      </c>
      <c r="Q4" s="294"/>
      <c r="R4" s="295"/>
      <c r="S4" s="3"/>
    </row>
    <row r="5" spans="1:21" ht="14.25" customHeight="1">
      <c r="A5" s="3"/>
      <c r="B5" s="163" t="s">
        <v>70</v>
      </c>
      <c r="C5" s="69">
        <f>Instruções!C9</f>
        <v>0</v>
      </c>
      <c r="D5" s="166"/>
      <c r="E5" s="306" t="str">
        <f>"Cell"&amp;"  "&amp;"No. "&amp;Instruções!C7</f>
        <v xml:space="preserve">Cell  No. </v>
      </c>
      <c r="F5" s="306"/>
      <c r="G5" s="306"/>
      <c r="H5" s="306"/>
      <c r="I5" s="306"/>
      <c r="J5" s="306"/>
      <c r="K5" s="306"/>
      <c r="L5" s="306"/>
      <c r="M5" s="306"/>
      <c r="N5" s="306"/>
      <c r="O5" s="307"/>
      <c r="P5" s="293"/>
      <c r="Q5" s="294"/>
      <c r="R5" s="295"/>
      <c r="S5" s="3"/>
    </row>
    <row r="6" spans="1:21" ht="12.75" customHeight="1">
      <c r="A6" s="3"/>
      <c r="B6" s="167"/>
      <c r="C6" s="166"/>
      <c r="D6" s="16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7"/>
      <c r="P6" s="296" t="str">
        <f>IFERROR(VLOOKUP(Instruções!$C$17,Rundown!A:B,2,0),"WX")</f>
        <v>WX</v>
      </c>
      <c r="Q6" s="168" t="s">
        <v>71</v>
      </c>
      <c r="R6" s="298" t="str">
        <f>IFERROR((P6+6),"WY")</f>
        <v>WY</v>
      </c>
      <c r="S6" s="3"/>
    </row>
    <row r="7" spans="1:21" ht="12.75" customHeight="1">
      <c r="A7" s="3"/>
      <c r="B7" s="169"/>
      <c r="C7" s="170"/>
      <c r="D7" s="170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9"/>
      <c r="P7" s="297"/>
      <c r="Q7" s="171"/>
      <c r="R7" s="299"/>
      <c r="S7" s="3"/>
    </row>
    <row r="8" spans="1:21" ht="15.75" customHeight="1">
      <c r="A8" s="3"/>
      <c r="B8" s="5"/>
      <c r="C8" s="26"/>
      <c r="D8" s="26"/>
      <c r="E8" s="26"/>
      <c r="F8" s="26"/>
      <c r="G8" s="26"/>
      <c r="H8" s="26"/>
      <c r="I8" s="26"/>
      <c r="J8" s="26"/>
      <c r="K8" s="7"/>
      <c r="L8" s="5"/>
      <c r="M8" s="26"/>
      <c r="N8" s="26"/>
      <c r="O8" s="26"/>
      <c r="P8" s="24"/>
      <c r="Q8" s="24"/>
      <c r="R8" s="24"/>
      <c r="S8" s="3"/>
    </row>
    <row r="9" spans="1:21" ht="17.25" customHeight="1">
      <c r="A9" s="3"/>
      <c r="B9" s="322" t="s">
        <v>72</v>
      </c>
      <c r="C9" s="323"/>
      <c r="D9" s="323"/>
      <c r="E9" s="323"/>
      <c r="F9" s="323"/>
      <c r="G9" s="323"/>
      <c r="H9" s="323"/>
      <c r="I9" s="323"/>
      <c r="J9" s="323"/>
      <c r="K9" s="24"/>
      <c r="L9" s="316" t="s">
        <v>73</v>
      </c>
      <c r="M9" s="317"/>
      <c r="N9" s="317"/>
      <c r="O9" s="317"/>
      <c r="P9" s="317"/>
      <c r="Q9" s="317"/>
      <c r="R9" s="318"/>
      <c r="S9" s="3"/>
    </row>
    <row r="10" spans="1:21" ht="12.75" customHeight="1">
      <c r="A10" s="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319"/>
      <c r="M10" s="320"/>
      <c r="N10" s="320"/>
      <c r="O10" s="320"/>
      <c r="P10" s="320"/>
      <c r="Q10" s="320"/>
      <c r="R10" s="321"/>
      <c r="S10" s="3"/>
    </row>
    <row r="11" spans="1:21" ht="12.75" customHeight="1">
      <c r="A11" s="3"/>
      <c r="B11" s="24" t="str">
        <f>IF((Instruções!C6&amp;" ("&amp;Instruções!C11&amp;")")=" ()","Cell Title",(Instruções!C6&amp;" ("&amp;Instruções!C11&amp;")"))</f>
        <v>Cell Title</v>
      </c>
      <c r="C11" s="24"/>
      <c r="D11" s="24"/>
      <c r="E11" s="24"/>
      <c r="F11" s="24"/>
      <c r="G11" s="24"/>
      <c r="H11" s="24"/>
      <c r="I11" s="24"/>
      <c r="J11" s="24"/>
      <c r="K11" s="24"/>
      <c r="L11" s="325" t="str">
        <f>IF((Instruções!C6&amp;" ("&amp;Instruções!C11&amp;")")=" ()","Cell Title",(Instruções!C6&amp;" ("&amp;Instruções!C11&amp;")"))</f>
        <v>Cell Title</v>
      </c>
      <c r="M11" s="326"/>
      <c r="N11" s="326"/>
      <c r="O11" s="326"/>
      <c r="P11" s="326"/>
      <c r="Q11" s="326"/>
      <c r="R11" s="327"/>
      <c r="S11" s="3"/>
      <c r="U11" s="24"/>
    </row>
    <row r="12" spans="1:21" ht="12.75" customHeight="1">
      <c r="A12" s="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325"/>
      <c r="M12" s="326"/>
      <c r="N12" s="326"/>
      <c r="O12" s="326"/>
      <c r="P12" s="326"/>
      <c r="Q12" s="326"/>
      <c r="R12" s="327"/>
      <c r="S12" s="3"/>
    </row>
    <row r="13" spans="1:21" ht="15" customHeight="1">
      <c r="A13" s="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328" t="s">
        <v>69</v>
      </c>
      <c r="M13" s="329"/>
      <c r="N13" s="328" t="s">
        <v>74</v>
      </c>
      <c r="O13" s="329"/>
      <c r="P13" s="328" t="s">
        <v>75</v>
      </c>
      <c r="Q13" s="332"/>
      <c r="R13" s="329"/>
      <c r="S13" s="3"/>
    </row>
    <row r="14" spans="1:21">
      <c r="A14" s="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328"/>
      <c r="M14" s="329"/>
      <c r="N14" s="330"/>
      <c r="O14" s="331"/>
      <c r="P14" s="330"/>
      <c r="Q14" s="333"/>
      <c r="R14" s="331"/>
      <c r="S14" s="3"/>
    </row>
    <row r="15" spans="1:21" ht="15.5">
      <c r="A15" s="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330"/>
      <c r="M15" s="331"/>
      <c r="N15" s="38" t="s">
        <v>76</v>
      </c>
      <c r="O15" s="38" t="s">
        <v>77</v>
      </c>
      <c r="P15" s="38" t="s">
        <v>76</v>
      </c>
      <c r="Q15" s="38" t="s">
        <v>77</v>
      </c>
      <c r="R15" s="38" t="s">
        <v>78</v>
      </c>
      <c r="S15" s="3"/>
    </row>
    <row r="16" spans="1:21" ht="15.5">
      <c r="A16" s="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9" t="str">
        <f>IFERROR("S"&amp;MID($L$19,2,100)-3,"")</f>
        <v/>
      </c>
      <c r="M16" s="40"/>
      <c r="N16" s="41" t="str">
        <f>IFERROR(IF(VLOOKUP($L16,Rundown!$E$4:$L$39,2,0)=0,"",VLOOKUP($L16,Rundown!$E$4:$L$39,2,0)),"")</f>
        <v/>
      </c>
      <c r="O16" s="41" t="str">
        <f>IFERROR(IF(VLOOKUP($L16,Rundown!$E$4:$L$39,3,0)=0,"",VLOOKUP($L16,Rundown!$E$4:$L$39,3,0)),"")</f>
        <v/>
      </c>
      <c r="P16" s="41" t="str">
        <f>IFERROR(IF(VLOOKUP($L16,Rundown!$E$4:$L$39,6,0)=0,"",VLOOKUP($L16,Rundown!$E$4:$L$39,6,0)),"")</f>
        <v/>
      </c>
      <c r="Q16" s="41" t="str">
        <f>IFERROR(IF(VLOOKUP($L16,Rundown!$E$4:$L$39,7,0)=0,"",VLOOKUP($L16,Rundown!$E$4:$L$39,7,0)),"")</f>
        <v/>
      </c>
      <c r="R16" s="41" t="str">
        <f>IFERROR(IF(VLOOKUP($L16,Rundown!$E$4:$L$39,8,0)=0,"",VLOOKUP($L16,Rundown!$E$4:$L$39,8,0)),"")</f>
        <v/>
      </c>
      <c r="S16" s="3"/>
    </row>
    <row r="17" spans="1:19" ht="15.5">
      <c r="A17" s="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39" t="str">
        <f>IFERROR("S"&amp;MID($L$19,2,100)-2,"")</f>
        <v/>
      </c>
      <c r="M17" s="40"/>
      <c r="N17" s="41" t="str">
        <f>IFERROR(IF(VLOOKUP($L17,Rundown!$E$4:$L$39,2,0)=0,"",VLOOKUP($L17,Rundown!$E$4:$L$39,2,0)),"")</f>
        <v/>
      </c>
      <c r="O17" s="41" t="str">
        <f>IFERROR(IF(VLOOKUP($L17,Rundown!$E$4:$L$39,3,0)=0,"",VLOOKUP($L17,Rundown!$E$4:$L$39,3,0)),"")</f>
        <v/>
      </c>
      <c r="P17" s="41" t="str">
        <f>IFERROR(IF(VLOOKUP($L17,Rundown!$E$4:$L$39,6,0)=0,"",VLOOKUP($L17,Rundown!$E$4:$L$39,6,0)),"")</f>
        <v/>
      </c>
      <c r="Q17" s="41" t="str">
        <f>IFERROR(IF(VLOOKUP($L17,Rundown!$E$4:$L$39,7,0)=0,"",VLOOKUP($L17,Rundown!$E$4:$L$39,7,0)),"")</f>
        <v/>
      </c>
      <c r="R17" s="41" t="str">
        <f>IFERROR(IF(VLOOKUP($L17,Rundown!$E$4:$L$39,8,0)=0,"",VLOOKUP($L17,Rundown!$E$4:$L$39,8,0)),"")</f>
        <v/>
      </c>
      <c r="S17" s="3"/>
    </row>
    <row r="18" spans="1:19" ht="15.5">
      <c r="A18" s="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39" t="str">
        <f>IFERROR("S"&amp;MID($L$19,2,100)-1,"")</f>
        <v/>
      </c>
      <c r="M18" s="40"/>
      <c r="N18" s="41" t="str">
        <f>IFERROR(IF(VLOOKUP($L18,Rundown!$E$4:$L$39,2,0)=0,"",VLOOKUP($L18,Rundown!$E$4:$L$39,2,0)),"")</f>
        <v/>
      </c>
      <c r="O18" s="41" t="str">
        <f>IFERROR(IF(VLOOKUP($L18,Rundown!$E$4:$L$39,3,0)=0,"",VLOOKUP($L18,Rundown!$E$4:$L$39,3,0)),"")</f>
        <v/>
      </c>
      <c r="P18" s="41" t="str">
        <f>IFERROR(IF(VLOOKUP($L18,Rundown!$E$4:$L$39,6,0)=0,"",VLOOKUP($L18,Rundown!$E$4:$L$39,6,0)),"")</f>
        <v/>
      </c>
      <c r="Q18" s="41" t="str">
        <f>IFERROR(IF(VLOOKUP($L18,Rundown!$E$4:$L$39,7,0)=0,"",VLOOKUP($L18,Rundown!$E$4:$L$39,7,0)),"")</f>
        <v/>
      </c>
      <c r="R18" s="41" t="str">
        <f>IFERROR(IF(VLOOKUP($L18,Rundown!$E$4:$L$39,8,0)=0,"",VLOOKUP($L18,Rundown!$E$4:$L$39,8,0)),"")</f>
        <v/>
      </c>
      <c r="S18" s="3"/>
    </row>
    <row r="19" spans="1:19" ht="15.5">
      <c r="A19" s="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39" t="str">
        <f>IF(Instruções!C17=0,"",Instruções!C17)</f>
        <v/>
      </c>
      <c r="M19" s="40"/>
      <c r="N19" s="41" t="str">
        <f>IFERROR(IF(VLOOKUP($L19,Rundown!$E$4:$L$39,2,0)=0,"",VLOOKUP($L19,Rundown!$E$4:$L$39,2,0)),"")</f>
        <v/>
      </c>
      <c r="O19" s="41" t="str">
        <f>IFERROR(IF(VLOOKUP($L19,Rundown!$E$4:$L$39,3,0)=0,"",VLOOKUP($L19,Rundown!$E$4:$L$39,3,0)),"")</f>
        <v/>
      </c>
      <c r="P19" s="41" t="str">
        <f>IFERROR(IF(VLOOKUP($L19,Rundown!$E$4:$L$39,6,0)=0,"",VLOOKUP($L19,Rundown!$E$4:$L$39,6,0)),"")</f>
        <v/>
      </c>
      <c r="Q19" s="41" t="str">
        <f>IFERROR(IF(VLOOKUP($L19,Rundown!$E$4:$L$39,7,0)=0,"",VLOOKUP($L19,Rundown!$E$4:$L$39,7,0)),"")</f>
        <v/>
      </c>
      <c r="R19" s="41" t="str">
        <f>IFERROR(IF(VLOOKUP($L19,Rundown!$E$4:$L$39,8,0)=0,"",VLOOKUP($L19,Rundown!$E$4:$L$39,8,0)),"")</f>
        <v/>
      </c>
      <c r="S19" s="3"/>
    </row>
    <row r="20" spans="1:19" ht="15.5">
      <c r="A20" s="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39" t="str">
        <f>IFERROR("S"&amp;MID($L$19,2,100)+1,"")</f>
        <v/>
      </c>
      <c r="M20" s="40"/>
      <c r="N20" s="41" t="str">
        <f>IFERROR(IF(VLOOKUP($L20,Rundown!$E$4:$L$39,2,0)=0,"",VLOOKUP($L20,Rundown!$E$4:$L$39,2,0)),"")</f>
        <v/>
      </c>
      <c r="O20" s="41" t="str">
        <f>IFERROR(IF(VLOOKUP($L20,Rundown!$E$4:$L$39,3,0)=0,"",VLOOKUP($L20,Rundown!$E$4:$L$39,3,0)),"")</f>
        <v/>
      </c>
      <c r="P20" s="41" t="str">
        <f>IFERROR(IF(VLOOKUP($L20,Rundown!$E$4:$L$39,6,0)=0,"",VLOOKUP($L20,Rundown!$E$4:$L$39,6,0)),"")</f>
        <v/>
      </c>
      <c r="Q20" s="41" t="str">
        <f>IFERROR(IF(VLOOKUP($L20,Rundown!$E$4:$L$39,7,0)=0,"",VLOOKUP($L20,Rundown!$E$4:$L$39,7,0)),"")</f>
        <v/>
      </c>
      <c r="R20" s="41" t="str">
        <f>IFERROR(IF(VLOOKUP($L20,Rundown!$E$4:$L$39,8,0)=0,"",VLOOKUP($L20,Rundown!$E$4:$L$39,8,0)),"")</f>
        <v/>
      </c>
      <c r="S20" s="3"/>
    </row>
    <row r="21" spans="1:19" ht="15.5">
      <c r="A21" s="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39" t="str">
        <f>IFERROR("S"&amp;MID($L$19,2,100)+2,"")</f>
        <v/>
      </c>
      <c r="M21" s="40"/>
      <c r="N21" s="41" t="str">
        <f>IFERROR(IF(VLOOKUP($L21,Rundown!$E$4:$L$39,2,0)=0,"",VLOOKUP($L21,Rundown!$E$4:$L$39,2,0)),"")</f>
        <v/>
      </c>
      <c r="O21" s="41" t="str">
        <f>IFERROR(IF(VLOOKUP($L21,Rundown!$E$4:$L$39,3,0)=0,"",VLOOKUP($L21,Rundown!$E$4:$L$39,3,0)),"")</f>
        <v/>
      </c>
      <c r="P21" s="41" t="str">
        <f>IFERROR(IF(VLOOKUP($L21,Rundown!$E$4:$L$39,6,0)=0,"",VLOOKUP($L21,Rundown!$E$4:$L$39,6,0)),"")</f>
        <v/>
      </c>
      <c r="Q21" s="41" t="str">
        <f>IFERROR(IF(VLOOKUP($L21,Rundown!$E$4:$L$39,7,0)=0,"",VLOOKUP($L21,Rundown!$E$4:$L$39,7,0)),"")</f>
        <v/>
      </c>
      <c r="R21" s="41" t="str">
        <f>IFERROR(IF(VLOOKUP($L21,Rundown!$E$4:$L$39,8,0)=0,"",VLOOKUP($L21,Rundown!$E$4:$L$39,8,0)),"")</f>
        <v/>
      </c>
      <c r="S21" s="3"/>
    </row>
    <row r="22" spans="1:19" ht="15.5">
      <c r="A22" s="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39" t="str">
        <f>IFERROR("S"&amp;MID($L$19,2,100)+3,"")</f>
        <v/>
      </c>
      <c r="M22" s="40"/>
      <c r="N22" s="41" t="str">
        <f>IFERROR(IF(VLOOKUP($L22,Rundown!$E$4:$L$39,2,0)=0,"",VLOOKUP($L22,Rundown!$E$4:$L$39,2,0)),"")</f>
        <v/>
      </c>
      <c r="O22" s="41" t="str">
        <f>IFERROR(IF(VLOOKUP($L22,Rundown!$E$4:$L$39,3,0)=0,"",VLOOKUP($L22,Rundown!$E$4:$L$39,3,0)),"")</f>
        <v/>
      </c>
      <c r="P22" s="41" t="str">
        <f>IFERROR(IF(VLOOKUP($L22,Rundown!$E$4:$L$39,6,0)=0,"",VLOOKUP($L22,Rundown!$E$4:$L$39,6,0)),"")</f>
        <v/>
      </c>
      <c r="Q22" s="41" t="str">
        <f>IFERROR(IF(VLOOKUP($L22,Rundown!$E$4:$L$39,7,0)=0,"",VLOOKUP($L22,Rundown!$E$4:$L$39,7,0)),"")</f>
        <v/>
      </c>
      <c r="R22" s="41" t="str">
        <f>IFERROR(IF(VLOOKUP($L22,Rundown!$E$4:$L$39,8,0)=0,"",VLOOKUP($L22,Rundown!$E$4:$L$39,8,0)),"")</f>
        <v/>
      </c>
      <c r="S22" s="3"/>
    </row>
    <row r="23" spans="1:19">
      <c r="A23" s="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42"/>
      <c r="M23" s="42"/>
      <c r="N23" s="42"/>
      <c r="O23" s="42"/>
      <c r="P23" s="42"/>
      <c r="Q23" s="42"/>
      <c r="R23" s="42"/>
      <c r="S23" s="3"/>
    </row>
    <row r="24" spans="1:19" ht="15.5">
      <c r="A24" s="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313" t="s">
        <v>79</v>
      </c>
      <c r="M24" s="314"/>
      <c r="N24" s="314"/>
      <c r="O24" s="315"/>
      <c r="P24" s="43"/>
      <c r="Q24" s="43"/>
      <c r="R24" s="43"/>
      <c r="S24" s="3"/>
    </row>
    <row r="25" spans="1:19" ht="15.5">
      <c r="A25" s="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310" t="s">
        <v>80</v>
      </c>
      <c r="M25" s="311"/>
      <c r="N25" s="312"/>
      <c r="O25" s="44" t="str">
        <f>IFERROR(AVERAGE(O16:O18),"")</f>
        <v/>
      </c>
      <c r="P25" s="42"/>
      <c r="Q25" s="42"/>
      <c r="R25" s="42"/>
      <c r="S25" s="3"/>
    </row>
    <row r="26" spans="1:19" ht="15.75" customHeight="1">
      <c r="A26" s="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310" t="s">
        <v>81</v>
      </c>
      <c r="M26" s="311"/>
      <c r="N26" s="312"/>
      <c r="O26" s="45" t="str">
        <f>IFERROR(AVERAGE(R18-R19,R19-R20,R20-R21,R21-R22),"")</f>
        <v/>
      </c>
      <c r="P26" s="42"/>
      <c r="Q26" s="42"/>
      <c r="R26" s="42"/>
      <c r="S26" s="3"/>
    </row>
    <row r="27" spans="1:19" ht="14.25" customHeight="1">
      <c r="A27" s="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43"/>
      <c r="M27" s="43"/>
      <c r="N27" s="43"/>
      <c r="O27" s="43"/>
      <c r="P27" s="43"/>
      <c r="Q27" s="43"/>
      <c r="R27" s="43"/>
      <c r="S27" s="3"/>
    </row>
    <row r="28" spans="1:19">
      <c r="A28" s="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42"/>
      <c r="M28" s="42"/>
      <c r="N28" s="42"/>
      <c r="O28" s="42"/>
      <c r="P28" s="42"/>
      <c r="Q28" s="43"/>
      <c r="R28" s="43"/>
      <c r="S28" s="3"/>
    </row>
    <row r="29" spans="1:19" ht="15.5">
      <c r="A29" s="3"/>
      <c r="B29" s="24"/>
      <c r="C29" s="24"/>
      <c r="D29" s="24"/>
      <c r="E29" s="24"/>
      <c r="F29" s="24"/>
      <c r="G29" s="24"/>
      <c r="H29" s="24"/>
      <c r="I29" s="24"/>
      <c r="J29" s="24"/>
      <c r="K29" s="23"/>
      <c r="L29" s="313" t="s">
        <v>82</v>
      </c>
      <c r="M29" s="314"/>
      <c r="N29" s="314"/>
      <c r="O29" s="314"/>
      <c r="P29" s="314"/>
      <c r="Q29" s="314"/>
      <c r="R29" s="315"/>
      <c r="S29" s="3"/>
    </row>
    <row r="30" spans="1:19" ht="15.5">
      <c r="A30" s="3"/>
      <c r="B30" s="24"/>
      <c r="C30" s="24"/>
      <c r="D30" s="24"/>
      <c r="E30" s="24"/>
      <c r="F30" s="24"/>
      <c r="G30" s="24"/>
      <c r="H30" s="24"/>
      <c r="I30" s="24"/>
      <c r="J30" s="24"/>
      <c r="K30" s="23"/>
      <c r="L30" s="46" t="s">
        <v>83</v>
      </c>
      <c r="M30" s="47"/>
      <c r="N30" s="48" t="s">
        <v>84</v>
      </c>
      <c r="O30" s="49" t="s">
        <v>77</v>
      </c>
      <c r="P30" s="226" t="s">
        <v>85</v>
      </c>
      <c r="Q30" s="48" t="s">
        <v>84</v>
      </c>
      <c r="R30" s="49" t="s">
        <v>77</v>
      </c>
      <c r="S30" s="3"/>
    </row>
    <row r="31" spans="1:19" ht="15.5">
      <c r="A31" s="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50" t="s">
        <v>86</v>
      </c>
      <c r="M31" s="51"/>
      <c r="N31" s="52">
        <f>VLOOKUP($L$19,Efetivo!$B:$H,2,0)</f>
        <v>0</v>
      </c>
      <c r="O31" s="52">
        <f>VLOOKUP($L$19,Efetivo!$B:$H,3,0)</f>
        <v>0</v>
      </c>
      <c r="P31" s="50" t="s">
        <v>86</v>
      </c>
      <c r="Q31" s="52">
        <f>IF(Instruções!$C$11="hh","",VLOOKUP($L$19,Efetivo!$B$3:$H$49,4,0))</f>
        <v>0</v>
      </c>
      <c r="R31" s="52">
        <f>IF(Instruções!$C$11="hh","",VLOOKUP($L$19,Efetivo!$B$3:$H$49,5,0))</f>
        <v>0</v>
      </c>
      <c r="S31" s="3"/>
    </row>
    <row r="32" spans="1:19" ht="15.5">
      <c r="A32" s="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53" t="s">
        <v>87</v>
      </c>
      <c r="M32" s="53"/>
      <c r="N32" s="52">
        <f>VLOOKUP($L$19,Efetivo!$B$3:$H$49,6,0)</f>
        <v>0</v>
      </c>
      <c r="O32" s="52">
        <f>VLOOKUP($L$19,Efetivo!$B$3:$H$49,7,0)</f>
        <v>0</v>
      </c>
      <c r="P32" s="23"/>
      <c r="Q32" s="23"/>
      <c r="R32" s="23"/>
      <c r="S32" s="3"/>
    </row>
    <row r="33" spans="1:19">
      <c r="A33" s="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3"/>
      <c r="M33" s="23"/>
      <c r="N33" s="23"/>
      <c r="O33" s="23"/>
      <c r="P33" s="23"/>
      <c r="Q33" s="23"/>
      <c r="R33" s="23"/>
      <c r="S33" s="3"/>
    </row>
    <row r="34" spans="1:19" ht="9.75" customHeight="1">
      <c r="A34" s="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13"/>
      <c r="M34" s="13"/>
      <c r="N34" s="13"/>
      <c r="O34" s="13"/>
      <c r="P34" s="13"/>
      <c r="Q34" s="13"/>
      <c r="R34" s="13"/>
      <c r="S34" s="3"/>
    </row>
    <row r="35" spans="1:19" ht="15" customHeight="1">
      <c r="A35" s="3"/>
      <c r="B35" s="322" t="s">
        <v>88</v>
      </c>
      <c r="C35" s="323"/>
      <c r="D35" s="323"/>
      <c r="E35" s="323"/>
      <c r="F35" s="323"/>
      <c r="G35" s="323"/>
      <c r="H35" s="323"/>
      <c r="I35" s="323"/>
      <c r="J35" s="324"/>
      <c r="K35" s="27"/>
      <c r="L35" s="322" t="s">
        <v>89</v>
      </c>
      <c r="M35" s="323"/>
      <c r="N35" s="323"/>
      <c r="O35" s="323"/>
      <c r="P35" s="323"/>
      <c r="Q35" s="323"/>
      <c r="R35" s="324"/>
      <c r="S35" s="3"/>
    </row>
    <row r="36" spans="1:19" ht="33" customHeight="1">
      <c r="A36" s="3"/>
      <c r="B36" s="300" t="s">
        <v>59</v>
      </c>
      <c r="C36" s="334" t="s">
        <v>60</v>
      </c>
      <c r="D36" s="334"/>
      <c r="E36" s="334"/>
      <c r="F36" s="334" t="s">
        <v>90</v>
      </c>
      <c r="G36" s="334"/>
      <c r="H36" s="300" t="s">
        <v>62</v>
      </c>
      <c r="I36" s="300" t="s">
        <v>91</v>
      </c>
      <c r="J36" s="300" t="s">
        <v>63</v>
      </c>
      <c r="K36" s="28"/>
      <c r="L36" s="56"/>
      <c r="M36" s="54"/>
      <c r="N36" s="54"/>
      <c r="O36" s="54"/>
      <c r="P36" s="54"/>
      <c r="Q36" s="55"/>
      <c r="R36" s="57"/>
      <c r="S36" s="3"/>
    </row>
    <row r="37" spans="1:19" ht="30" customHeight="1">
      <c r="A37" s="3"/>
      <c r="B37" s="301"/>
      <c r="C37" s="334"/>
      <c r="D37" s="334"/>
      <c r="E37" s="334"/>
      <c r="F37" s="109" t="s">
        <v>84</v>
      </c>
      <c r="G37" s="109" t="s">
        <v>92</v>
      </c>
      <c r="H37" s="301"/>
      <c r="I37" s="301"/>
      <c r="J37" s="301"/>
      <c r="K37" s="28"/>
      <c r="L37" s="56"/>
      <c r="M37" s="59" t="s">
        <v>118</v>
      </c>
      <c r="N37" s="54"/>
      <c r="O37" s="54"/>
      <c r="P37" s="59" t="s">
        <v>117</v>
      </c>
      <c r="Q37" s="55"/>
      <c r="R37" s="58"/>
      <c r="S37" s="3"/>
    </row>
    <row r="38" spans="1:19" ht="17.25" customHeight="1">
      <c r="A38" s="3"/>
      <c r="B38" s="147" t="str">
        <f>IF('Relatório de Implantação'!K33=0,"",'Relatório de Implantação'!K33)</f>
        <v/>
      </c>
      <c r="C38" s="335" t="str">
        <f>IF('Relatório de Implantação'!L33=0,"",'Relatório de Implantação'!L33)</f>
        <v/>
      </c>
      <c r="D38" s="336"/>
      <c r="E38" s="337"/>
      <c r="F38" s="108" t="str">
        <f>IF('Relatório de Implantação'!O33=0,"",'Relatório de Implantação'!O33)</f>
        <v/>
      </c>
      <c r="G38" s="158"/>
      <c r="H38" s="107" t="str">
        <f>IF('Relatório de Implantação'!P33=0,"",'Relatório de Implantação'!P33)</f>
        <v/>
      </c>
      <c r="I38" s="158"/>
      <c r="J38" s="107" t="str">
        <f>IF('Relatório de Implantação'!Q33=0,"",'Relatório de Implantação'!Q33)</f>
        <v/>
      </c>
      <c r="K38" s="28"/>
      <c r="L38" s="56"/>
      <c r="M38" s="176"/>
      <c r="N38" s="60"/>
      <c r="O38" s="54"/>
      <c r="P38" s="176"/>
      <c r="Q38" s="55"/>
      <c r="R38" s="57"/>
      <c r="S38" s="3"/>
    </row>
    <row r="39" spans="1:19" ht="14.25" customHeight="1">
      <c r="A39" s="3"/>
      <c r="B39" s="147" t="str">
        <f>IF('Relatório de Implantação'!K34=0,"",'Relatório de Implantação'!K34)</f>
        <v/>
      </c>
      <c r="C39" s="335" t="str">
        <f>IF('Relatório de Implantação'!L34=0,"",'Relatório de Implantação'!L34)</f>
        <v/>
      </c>
      <c r="D39" s="336"/>
      <c r="E39" s="337"/>
      <c r="F39" s="108" t="str">
        <f>IF('Relatório de Implantação'!O34=0,"",'Relatório de Implantação'!O34)</f>
        <v/>
      </c>
      <c r="G39" s="158"/>
      <c r="H39" s="107" t="str">
        <f>IF('Relatório de Implantação'!P34=0,"",'Relatório de Implantação'!P34)</f>
        <v/>
      </c>
      <c r="I39" s="158"/>
      <c r="J39" s="107" t="str">
        <f>IF('Relatório de Implantação'!Q34=0,"",'Relatório de Implantação'!Q34)</f>
        <v/>
      </c>
      <c r="K39" s="28"/>
      <c r="L39" s="56"/>
      <c r="M39" s="54"/>
      <c r="N39" s="54"/>
      <c r="O39" s="61"/>
      <c r="P39" s="61"/>
      <c r="Q39" s="55"/>
      <c r="R39" s="57"/>
      <c r="S39" s="3"/>
    </row>
    <row r="40" spans="1:19" ht="14.25" customHeight="1">
      <c r="A40" s="3"/>
      <c r="B40" s="147" t="str">
        <f>IF('Relatório de Implantação'!K35=0,"",'Relatório de Implantação'!K35)</f>
        <v/>
      </c>
      <c r="C40" s="335" t="str">
        <f>IF('Relatório de Implantação'!L35=0,"",'Relatório de Implantação'!L35)</f>
        <v/>
      </c>
      <c r="D40" s="336"/>
      <c r="E40" s="337"/>
      <c r="F40" s="108" t="str">
        <f>IF('Relatório de Implantação'!O35=0,"",'Relatório de Implantação'!O35)</f>
        <v/>
      </c>
      <c r="G40" s="158"/>
      <c r="H40" s="107" t="str">
        <f>IF('Relatório de Implantação'!P35=0,"",'Relatório de Implantação'!P35)</f>
        <v/>
      </c>
      <c r="I40" s="158"/>
      <c r="J40" s="107" t="str">
        <f>IF('Relatório de Implantação'!Q35=0,"",'Relatório de Implantação'!Q35)</f>
        <v/>
      </c>
      <c r="K40" s="28"/>
      <c r="L40" s="56"/>
      <c r="M40" s="54"/>
      <c r="N40" s="54"/>
      <c r="O40" s="61"/>
      <c r="P40" s="61"/>
      <c r="Q40" s="55"/>
      <c r="R40" s="57"/>
      <c r="S40" s="3"/>
    </row>
    <row r="41" spans="1:19" ht="14.25" customHeight="1">
      <c r="A41" s="3"/>
      <c r="B41" s="147" t="str">
        <f>IF('Relatório de Implantação'!K36=0,"",'Relatório de Implantação'!K36)</f>
        <v/>
      </c>
      <c r="C41" s="335" t="str">
        <f>IF('Relatório de Implantação'!L36=0,"",'Relatório de Implantação'!L36)</f>
        <v/>
      </c>
      <c r="D41" s="336"/>
      <c r="E41" s="337"/>
      <c r="F41" s="108" t="str">
        <f>IF('Relatório de Implantação'!O36=0,"",'Relatório de Implantação'!O36)</f>
        <v/>
      </c>
      <c r="G41" s="158"/>
      <c r="H41" s="107" t="str">
        <f>IF('Relatório de Implantação'!P36=0,"",'Relatório de Implantação'!P36)</f>
        <v/>
      </c>
      <c r="I41" s="158"/>
      <c r="J41" s="107" t="str">
        <f>IF('Relatório de Implantação'!Q36=0,"",'Relatório de Implantação'!Q36)</f>
        <v/>
      </c>
      <c r="K41" s="28"/>
      <c r="L41" s="56"/>
      <c r="M41" s="54"/>
      <c r="N41" s="54"/>
      <c r="O41" s="61"/>
      <c r="P41" s="61"/>
      <c r="Q41" s="55"/>
      <c r="R41" s="57"/>
      <c r="S41" s="3"/>
    </row>
    <row r="42" spans="1:19" ht="14.25" customHeight="1">
      <c r="A42" s="3"/>
      <c r="B42" s="147" t="str">
        <f>IF('Relatório de Implantação'!K37=0,"",'Relatório de Implantação'!K37)</f>
        <v/>
      </c>
      <c r="C42" s="335" t="str">
        <f>IF('Relatório de Implantação'!L37=0,"",'Relatório de Implantação'!L37)</f>
        <v/>
      </c>
      <c r="D42" s="336"/>
      <c r="E42" s="337"/>
      <c r="F42" s="108" t="str">
        <f>IF('Relatório de Implantação'!O37=0,"",'Relatório de Implantação'!O37)</f>
        <v/>
      </c>
      <c r="G42" s="158"/>
      <c r="H42" s="107" t="str">
        <f>IF('Relatório de Implantação'!P37=0,"",'Relatório de Implantação'!P37)</f>
        <v/>
      </c>
      <c r="I42" s="158"/>
      <c r="J42" s="107" t="str">
        <f>IF('Relatório de Implantação'!Q37=0,"",'Relatório de Implantação'!Q37)</f>
        <v/>
      </c>
      <c r="K42" s="28"/>
      <c r="L42" s="56"/>
      <c r="M42" s="54"/>
      <c r="N42" s="54"/>
      <c r="O42" s="61"/>
      <c r="P42" s="61"/>
      <c r="Q42" s="55"/>
      <c r="R42" s="57"/>
      <c r="S42" s="3"/>
    </row>
    <row r="43" spans="1:19" ht="14.25" customHeight="1">
      <c r="A43" s="3"/>
      <c r="B43" s="147" t="str">
        <f>IF('Relatório de Implantação'!K38=0,"",'Relatório de Implantação'!K38)</f>
        <v/>
      </c>
      <c r="C43" s="335" t="str">
        <f>IF('Relatório de Implantação'!L38=0,"",'Relatório de Implantação'!L38)</f>
        <v/>
      </c>
      <c r="D43" s="336"/>
      <c r="E43" s="337"/>
      <c r="F43" s="108" t="str">
        <f>IF('Relatório de Implantação'!O38=0,"",'Relatório de Implantação'!O38)</f>
        <v/>
      </c>
      <c r="G43" s="158"/>
      <c r="H43" s="107" t="str">
        <f>IF('Relatório de Implantação'!P38=0,"",'Relatório de Implantação'!P38)</f>
        <v/>
      </c>
      <c r="I43" s="158"/>
      <c r="J43" s="107" t="str">
        <f>IF('Relatório de Implantação'!Q38=0,"",'Relatório de Implantação'!Q38)</f>
        <v/>
      </c>
      <c r="K43" s="28"/>
      <c r="L43" s="56"/>
      <c r="M43" s="54"/>
      <c r="N43" s="54"/>
      <c r="O43" s="61"/>
      <c r="P43" s="61"/>
      <c r="Q43" s="55"/>
      <c r="R43" s="57"/>
      <c r="S43" s="3"/>
    </row>
    <row r="44" spans="1:19" ht="15.5">
      <c r="A44" s="3"/>
      <c r="B44" s="147" t="str">
        <f>IF('Relatório de Implantação'!K39=0,"",'Relatório de Implantação'!K39)</f>
        <v/>
      </c>
      <c r="C44" s="335" t="str">
        <f>IF('Relatório de Implantação'!L39=0,"",'Relatório de Implantação'!L39)</f>
        <v/>
      </c>
      <c r="D44" s="336"/>
      <c r="E44" s="337"/>
      <c r="F44" s="108" t="str">
        <f>IF('Relatório de Implantação'!O39=0,"",'Relatório de Implantação'!O39)</f>
        <v/>
      </c>
      <c r="G44" s="158"/>
      <c r="H44" s="107" t="str">
        <f>IF('Relatório de Implantação'!P39=0,"",'Relatório de Implantação'!P39)</f>
        <v/>
      </c>
      <c r="I44" s="158"/>
      <c r="J44" s="107" t="str">
        <f>IF('Relatório de Implantação'!Q39=0,"",'Relatório de Implantação'!Q39)</f>
        <v/>
      </c>
      <c r="K44" s="28"/>
      <c r="L44" s="56"/>
      <c r="M44" s="54"/>
      <c r="N44" s="54"/>
      <c r="O44" s="54"/>
      <c r="P44" s="54"/>
      <c r="Q44" s="55"/>
      <c r="R44" s="57"/>
      <c r="S44" s="3"/>
    </row>
    <row r="45" spans="1:19" ht="15" customHeight="1">
      <c r="A45" s="3"/>
      <c r="B45" s="147" t="str">
        <f>IF('Relatório de Implantação'!K40=0,"",'Relatório de Implantação'!K40)</f>
        <v/>
      </c>
      <c r="C45" s="335" t="str">
        <f>IF('Relatório de Implantação'!L40=0,"",'Relatório de Implantação'!L40)</f>
        <v/>
      </c>
      <c r="D45" s="336"/>
      <c r="E45" s="337"/>
      <c r="F45" s="108" t="str">
        <f>IF('Relatório de Implantação'!O40=0,"",'Relatório de Implantação'!O40)</f>
        <v/>
      </c>
      <c r="G45" s="158"/>
      <c r="H45" s="107" t="str">
        <f>IF('Relatório de Implantação'!P40=0,"",'Relatório de Implantação'!P40)</f>
        <v/>
      </c>
      <c r="I45" s="158"/>
      <c r="J45" s="107" t="str">
        <f>IF('Relatório de Implantação'!Q40=0,"",'Relatório de Implantação'!Q40)</f>
        <v/>
      </c>
      <c r="K45" s="29"/>
      <c r="L45" s="56"/>
      <c r="M45" s="54"/>
      <c r="N45" s="54"/>
      <c r="O45" s="54"/>
      <c r="P45" s="62"/>
      <c r="Q45" s="63"/>
      <c r="R45" s="58"/>
      <c r="S45" s="3"/>
    </row>
    <row r="46" spans="1:19" ht="15.5">
      <c r="A46" s="3"/>
      <c r="B46" s="147" t="str">
        <f>IF('Relatório de Implantação'!K41=0,"",'Relatório de Implantação'!K41)</f>
        <v/>
      </c>
      <c r="C46" s="335" t="str">
        <f>IF('Relatório de Implantação'!L41=0,"",'Relatório de Implantação'!L41)</f>
        <v/>
      </c>
      <c r="D46" s="336"/>
      <c r="E46" s="337"/>
      <c r="F46" s="108" t="str">
        <f>IF('Relatório de Implantação'!O41=0,"",'Relatório de Implantação'!O41)</f>
        <v/>
      </c>
      <c r="G46" s="158"/>
      <c r="H46" s="107" t="str">
        <f>IF('Relatório de Implantação'!P41=0,"",'Relatório de Implantação'!P41)</f>
        <v/>
      </c>
      <c r="I46" s="158"/>
      <c r="J46" s="107" t="str">
        <f>IF('Relatório de Implantação'!Q41=0,"",'Relatório de Implantação'!Q41)</f>
        <v/>
      </c>
      <c r="K46" s="29"/>
      <c r="L46" s="56"/>
      <c r="M46" s="54"/>
      <c r="N46" s="54"/>
      <c r="O46" s="54"/>
      <c r="P46" s="62"/>
      <c r="Q46" s="63"/>
      <c r="R46" s="58"/>
      <c r="S46" s="3"/>
    </row>
    <row r="47" spans="1:19" ht="15.5">
      <c r="A47" s="3"/>
      <c r="B47" s="147" t="str">
        <f>IF('Relatório de Implantação'!K42=0,"",'Relatório de Implantação'!K42)</f>
        <v/>
      </c>
      <c r="C47" s="335" t="str">
        <f>IF('Relatório de Implantação'!L42=0,"",'Relatório de Implantação'!L42)</f>
        <v/>
      </c>
      <c r="D47" s="336"/>
      <c r="E47" s="337"/>
      <c r="F47" s="108" t="str">
        <f>IF('Relatório de Implantação'!O42=0,"",'Relatório de Implantação'!O42)</f>
        <v/>
      </c>
      <c r="G47" s="158"/>
      <c r="H47" s="107" t="str">
        <f>IF('Relatório de Implantação'!P42=0,"",'Relatório de Implantação'!P42)</f>
        <v/>
      </c>
      <c r="I47" s="158"/>
      <c r="J47" s="107" t="str">
        <f>IF('Relatório de Implantação'!Q42=0,"",'Relatório de Implantação'!Q42)</f>
        <v/>
      </c>
      <c r="K47" s="29"/>
      <c r="L47" s="56"/>
      <c r="M47" s="54"/>
      <c r="N47" s="54"/>
      <c r="O47" s="54"/>
      <c r="P47" s="62"/>
      <c r="Q47" s="63"/>
      <c r="R47" s="58"/>
      <c r="S47" s="3"/>
    </row>
    <row r="48" spans="1:19" ht="16.5" customHeight="1">
      <c r="A48" s="3"/>
      <c r="B48" s="147" t="str">
        <f>IF('Relatório de Implantação'!K43=0,"",'Relatório de Implantação'!K43)</f>
        <v/>
      </c>
      <c r="C48" s="335" t="str">
        <f>IF('Relatório de Implantação'!L43=0,"",'Relatório de Implantação'!L43)</f>
        <v/>
      </c>
      <c r="D48" s="336"/>
      <c r="E48" s="337"/>
      <c r="F48" s="108" t="str">
        <f>IF('Relatório de Implantação'!O43=0,"",'Relatório de Implantação'!O43)</f>
        <v/>
      </c>
      <c r="G48" s="158"/>
      <c r="H48" s="107" t="str">
        <f>IF('Relatório de Implantação'!P43=0,"",'Relatório de Implantação'!P43)</f>
        <v/>
      </c>
      <c r="I48" s="158"/>
      <c r="J48" s="107" t="str">
        <f>IF('Relatório de Implantação'!Q43=0,"",'Relatório de Implantação'!Q43)</f>
        <v/>
      </c>
      <c r="K48" s="29"/>
      <c r="L48" s="56"/>
      <c r="M48" s="64" t="s">
        <v>93</v>
      </c>
      <c r="N48" s="54"/>
      <c r="O48" s="54"/>
      <c r="P48" s="64" t="s">
        <v>93</v>
      </c>
      <c r="Q48" s="63"/>
      <c r="R48" s="58"/>
      <c r="S48" s="3"/>
    </row>
    <row r="49" spans="1:19" ht="15.5">
      <c r="A49" s="3"/>
      <c r="B49" s="147" t="str">
        <f>IF('Relatório de Implantação'!K44=0,"",'Relatório de Implantação'!K44)</f>
        <v/>
      </c>
      <c r="C49" s="335" t="str">
        <f>IF('Relatório de Implantação'!L44=0,"",'Relatório de Implantação'!L44)</f>
        <v/>
      </c>
      <c r="D49" s="336"/>
      <c r="E49" s="337"/>
      <c r="F49" s="108" t="str">
        <f>IF('Relatório de Implantação'!O44=0,"",'Relatório de Implantação'!O44)</f>
        <v/>
      </c>
      <c r="G49" s="158"/>
      <c r="H49" s="107" t="str">
        <f>IF('Relatório de Implantação'!P44=0,"",'Relatório de Implantação'!P44)</f>
        <v/>
      </c>
      <c r="I49" s="158"/>
      <c r="J49" s="107" t="str">
        <f>IF('Relatório de Implantação'!Q44=0,"",'Relatório de Implantação'!Q44)</f>
        <v/>
      </c>
      <c r="K49" s="29"/>
      <c r="L49" s="56"/>
      <c r="M49" s="54"/>
      <c r="N49" s="54"/>
      <c r="O49" s="54"/>
      <c r="P49" s="62"/>
      <c r="Q49" s="63"/>
      <c r="R49" s="58"/>
      <c r="S49" s="3"/>
    </row>
    <row r="50" spans="1:19" ht="15.5">
      <c r="A50" s="3"/>
      <c r="B50" s="147" t="str">
        <f>IF('Relatório de Implantação'!K45=0,"",'Relatório de Implantação'!K45)</f>
        <v/>
      </c>
      <c r="C50" s="335" t="str">
        <f>IF('Relatório de Implantação'!L45=0,"",'Relatório de Implantação'!L45)</f>
        <v/>
      </c>
      <c r="D50" s="336"/>
      <c r="E50" s="337"/>
      <c r="F50" s="108" t="str">
        <f>IF('Relatório de Implantação'!O45=0,"",'Relatório de Implantação'!O45)</f>
        <v/>
      </c>
      <c r="G50" s="158"/>
      <c r="H50" s="107" t="str">
        <f>IF('Relatório de Implantação'!P45=0,"",'Relatório de Implantação'!P45)</f>
        <v/>
      </c>
      <c r="I50" s="158"/>
      <c r="J50" s="107" t="str">
        <f>IF('Relatório de Implantação'!Q45=0,"",'Relatório de Implantação'!Q45)</f>
        <v/>
      </c>
      <c r="K50" s="29"/>
      <c r="L50" s="56"/>
      <c r="M50" s="54"/>
      <c r="N50" s="54"/>
      <c r="O50" s="54"/>
      <c r="P50" s="62"/>
      <c r="Q50" s="63"/>
      <c r="R50" s="58"/>
      <c r="S50" s="3"/>
    </row>
    <row r="51" spans="1:19" ht="15.5">
      <c r="A51" s="3"/>
      <c r="B51" s="147" t="str">
        <f>IF('Relatório de Implantação'!K46=0,"",'Relatório de Implantação'!K46)</f>
        <v/>
      </c>
      <c r="C51" s="335" t="str">
        <f>IF('Relatório de Implantação'!L46=0,"",'Relatório de Implantação'!L46)</f>
        <v/>
      </c>
      <c r="D51" s="336"/>
      <c r="E51" s="337"/>
      <c r="F51" s="108" t="str">
        <f>IF('Relatório de Implantação'!O46=0,"",'Relatório de Implantação'!O46)</f>
        <v/>
      </c>
      <c r="G51" s="158"/>
      <c r="H51" s="107" t="str">
        <f>IF('Relatório de Implantação'!P46=0,"",'Relatório de Implantação'!P46)</f>
        <v/>
      </c>
      <c r="I51" s="158"/>
      <c r="J51" s="107" t="str">
        <f>IF('Relatório de Implantação'!Q46=0,"",'Relatório de Implantação'!Q46)</f>
        <v/>
      </c>
      <c r="K51" s="29"/>
      <c r="L51" s="56"/>
      <c r="M51" s="54"/>
      <c r="N51" s="54"/>
      <c r="O51" s="54"/>
      <c r="P51" s="62"/>
      <c r="Q51" s="63"/>
      <c r="R51" s="58"/>
      <c r="S51" s="3"/>
    </row>
    <row r="52" spans="1:19" ht="15.5">
      <c r="A52" s="3"/>
      <c r="B52" s="147" t="str">
        <f>IF('Relatório de Implantação'!K47=0,"",'Relatório de Implantação'!K47)</f>
        <v/>
      </c>
      <c r="C52" s="335" t="str">
        <f>IF('Relatório de Implantação'!L47=0,"",'Relatório de Implantação'!L47)</f>
        <v/>
      </c>
      <c r="D52" s="336"/>
      <c r="E52" s="337"/>
      <c r="F52" s="108" t="str">
        <f>IF('Relatório de Implantação'!O47=0,"",'Relatório de Implantação'!O47)</f>
        <v/>
      </c>
      <c r="G52" s="158"/>
      <c r="H52" s="107" t="str">
        <f>IF('Relatório de Implantação'!P47=0,"",'Relatório de Implantação'!P47)</f>
        <v/>
      </c>
      <c r="I52" s="158"/>
      <c r="J52" s="107" t="str">
        <f>IF('Relatório de Implantação'!Q47=0,"",'Relatório de Implantação'!Q47)</f>
        <v/>
      </c>
      <c r="K52" s="29"/>
      <c r="L52" s="56"/>
      <c r="M52" s="176"/>
      <c r="N52" s="54"/>
      <c r="O52" s="54"/>
      <c r="P52" s="176"/>
      <c r="Q52" s="63"/>
      <c r="R52" s="58"/>
      <c r="S52" s="3"/>
    </row>
    <row r="53" spans="1:19" ht="15.5">
      <c r="A53" s="3"/>
      <c r="B53" s="147" t="str">
        <f>IF('Relatório de Implantação'!K48=0,"",'Relatório de Implantação'!K48)</f>
        <v/>
      </c>
      <c r="C53" s="335" t="str">
        <f>IF('Relatório de Implantação'!L48=0,"",'Relatório de Implantação'!L48)</f>
        <v/>
      </c>
      <c r="D53" s="336"/>
      <c r="E53" s="337"/>
      <c r="F53" s="108" t="str">
        <f>IF('Relatório de Implantação'!O48=0,"",'Relatório de Implantação'!O48)</f>
        <v/>
      </c>
      <c r="G53" s="158"/>
      <c r="H53" s="107" t="str">
        <f>IF('Relatório de Implantação'!P48=0,"",'Relatório de Implantação'!P48)</f>
        <v/>
      </c>
      <c r="I53" s="158"/>
      <c r="J53" s="107" t="str">
        <f>IF('Relatório de Implantação'!Q48=0,"",'Relatório de Implantação'!Q48)</f>
        <v/>
      </c>
      <c r="K53" s="6"/>
      <c r="L53" s="65"/>
      <c r="M53" s="66"/>
      <c r="N53" s="66"/>
      <c r="O53" s="66"/>
      <c r="P53" s="67"/>
      <c r="Q53" s="67"/>
      <c r="R53" s="68"/>
      <c r="S53" s="3"/>
    </row>
    <row r="54" spans="1:19" ht="4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</sheetData>
  <sheetProtection insertRows="0"/>
  <mergeCells count="41">
    <mergeCell ref="C53:E53"/>
    <mergeCell ref="C38:E38"/>
    <mergeCell ref="C39:E39"/>
    <mergeCell ref="C44:E44"/>
    <mergeCell ref="C45:E45"/>
    <mergeCell ref="C46:E46"/>
    <mergeCell ref="C40:E40"/>
    <mergeCell ref="C41:E41"/>
    <mergeCell ref="C42:E42"/>
    <mergeCell ref="C43:E43"/>
    <mergeCell ref="C51:E51"/>
    <mergeCell ref="C47:E47"/>
    <mergeCell ref="C48:E48"/>
    <mergeCell ref="C49:E49"/>
    <mergeCell ref="C50:E50"/>
    <mergeCell ref="F36:G36"/>
    <mergeCell ref="C36:E37"/>
    <mergeCell ref="H36:H37"/>
    <mergeCell ref="I36:I37"/>
    <mergeCell ref="C52:E52"/>
    <mergeCell ref="J36:J37"/>
    <mergeCell ref="E2:O4"/>
    <mergeCell ref="E5:O7"/>
    <mergeCell ref="L26:N26"/>
    <mergeCell ref="L24:O24"/>
    <mergeCell ref="L9:R10"/>
    <mergeCell ref="B35:J35"/>
    <mergeCell ref="B9:J9"/>
    <mergeCell ref="L25:N25"/>
    <mergeCell ref="L11:R12"/>
    <mergeCell ref="L13:M15"/>
    <mergeCell ref="N13:O14"/>
    <mergeCell ref="P13:R14"/>
    <mergeCell ref="L29:R29"/>
    <mergeCell ref="L35:R35"/>
    <mergeCell ref="B36:B37"/>
    <mergeCell ref="P2:Q3"/>
    <mergeCell ref="R2:R3"/>
    <mergeCell ref="P4:R5"/>
    <mergeCell ref="P6:P7"/>
    <mergeCell ref="R6:R7"/>
  </mergeCells>
  <conditionalFormatting sqref="P30">
    <cfRule type="containsBlanks" dxfId="9" priority="2">
      <formula>LEN(TRIM(P30))=0</formula>
    </cfRule>
  </conditionalFormatting>
  <conditionalFormatting sqref="Q30:R30">
    <cfRule type="containsBlanks" dxfId="8" priority="3">
      <formula>LEN(TRIM(Q30))=0</formula>
    </cfRule>
  </conditionalFormatting>
  <conditionalFormatting sqref="Q31:R31">
    <cfRule type="containsBlanks" dxfId="7" priority="4">
      <formula>LEN(TRIM(Q31))=0</formula>
    </cfRule>
  </conditionalFormatting>
  <pageMargins left="0.23622047244094491" right="0.23622047244094491" top="0.74803149606299213" bottom="0.74803149606299213" header="0.31496062992125984" footer="0.31496062992125984"/>
  <pageSetup paperSize="8" scale="89" orientation="landscape" r:id="rId1"/>
  <headerFooter alignWithMargins="0">
    <oddFooter>&amp;L_x000D_&amp;1#&amp;"Trebuchet MS"&amp;9&amp;K008542 INTERNA</oddFooter>
  </headerFooter>
  <ignoredErrors>
    <ignoredError sqref="R2 B38:F53 H38:H53 J38:J53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4"/>
  <sheetViews>
    <sheetView showGridLines="0" zoomScale="85" zoomScaleNormal="85" workbookViewId="0">
      <selection sqref="A1:F1"/>
    </sheetView>
  </sheetViews>
  <sheetFormatPr defaultRowHeight="14.5"/>
  <cols>
    <col min="1" max="1" width="5.453125" customWidth="1"/>
    <col min="2" max="2" width="3.54296875" customWidth="1"/>
    <col min="3" max="3" width="45.1796875" customWidth="1"/>
    <col min="4" max="4" width="2.81640625" customWidth="1"/>
    <col min="5" max="5" width="17.453125" style="8" customWidth="1"/>
    <col min="6" max="6" width="22" customWidth="1"/>
  </cols>
  <sheetData>
    <row r="1" spans="1:6" ht="45.75" customHeight="1">
      <c r="A1" s="340" t="str">
        <f>IFERROR(("Daily Execution  - "&amp;'Relatório de Status'!L20),"Semana")</f>
        <v xml:space="preserve">Daily Execution  - </v>
      </c>
      <c r="B1" s="340"/>
      <c r="C1" s="340"/>
      <c r="D1" s="340"/>
      <c r="E1" s="340"/>
      <c r="F1" s="340"/>
    </row>
    <row r="2" spans="1:6" s="31" customFormat="1" ht="50.15" customHeight="1">
      <c r="A2" s="338" t="str">
        <f>IF(Instruções!C6="","Cell Title",Instruções!C6)</f>
        <v>Cell Title</v>
      </c>
      <c r="B2" s="172"/>
      <c r="C2" s="87" t="str">
        <f>"Daily Quantitative  ["&amp;Instruções!C11&amp;"]"</f>
        <v>Daily Quantitative  []</v>
      </c>
      <c r="D2" s="172"/>
      <c r="E2" s="344" t="s">
        <v>4</v>
      </c>
      <c r="F2" s="344"/>
    </row>
    <row r="3" spans="1:6" s="31" customFormat="1" ht="50.15" customHeight="1">
      <c r="A3" s="339"/>
      <c r="B3" s="172"/>
      <c r="C3" s="88" t="s">
        <v>90</v>
      </c>
      <c r="D3" s="172"/>
      <c r="E3" s="345" t="str">
        <f>"Actual  ["&amp;Instruções!C11&amp;"]"</f>
        <v>Actual  []</v>
      </c>
      <c r="F3" s="345"/>
    </row>
    <row r="4" spans="1:6" s="31" customFormat="1" ht="42.75" customHeight="1">
      <c r="A4" s="339"/>
      <c r="B4" s="172"/>
      <c r="C4" s="88" t="str">
        <f>"Previous Accumulated - until "&amp;'Relatório de Status'!L19</f>
        <v xml:space="preserve">Previous Accumulated - until </v>
      </c>
      <c r="D4" s="172"/>
      <c r="E4" s="89" t="str">
        <f>IFERROR(VLOOKUP('Relatório de Status'!$L$19,Rundown!$E$4:$I$39,5,0),"")</f>
        <v/>
      </c>
      <c r="F4" s="346" t="s">
        <v>94</v>
      </c>
    </row>
    <row r="5" spans="1:6" s="31" customFormat="1" ht="50.15" customHeight="1">
      <c r="A5" s="339"/>
      <c r="B5" s="172"/>
      <c r="C5" s="98" t="str">
        <f>IFERROR((C4+1),"First Day")</f>
        <v>First Day</v>
      </c>
      <c r="D5" s="172"/>
      <c r="E5" s="231"/>
      <c r="F5" s="347"/>
    </row>
    <row r="6" spans="1:6" s="31" customFormat="1" ht="50.15" customHeight="1">
      <c r="A6" s="339"/>
      <c r="B6" s="172"/>
      <c r="C6" s="98" t="str">
        <f>IFERROR((C5+1),"Second Day")</f>
        <v>Second Day</v>
      </c>
      <c r="D6" s="172"/>
      <c r="E6" s="231"/>
      <c r="F6" s="341">
        <f>SUM(Rundown!$F$4:$F$39)</f>
        <v>0</v>
      </c>
    </row>
    <row r="7" spans="1:6" s="31" customFormat="1" ht="50.15" customHeight="1">
      <c r="A7" s="339"/>
      <c r="B7" s="172"/>
      <c r="C7" s="98" t="str">
        <f>IFERROR((C6+1),"Third Day")</f>
        <v>Third Day</v>
      </c>
      <c r="D7" s="172"/>
      <c r="E7" s="231"/>
      <c r="F7" s="341"/>
    </row>
    <row r="8" spans="1:6" s="31" customFormat="1" ht="50.15" customHeight="1">
      <c r="A8" s="339"/>
      <c r="B8" s="172"/>
      <c r="C8" s="98" t="str">
        <f>IFERROR((C7+1),"Fourth Day")</f>
        <v>Fourth Day</v>
      </c>
      <c r="D8" s="172"/>
      <c r="E8" s="231"/>
      <c r="F8" s="341"/>
    </row>
    <row r="9" spans="1:6" s="31" customFormat="1" ht="50.15" customHeight="1">
      <c r="A9" s="339"/>
      <c r="B9" s="172"/>
      <c r="C9" s="98" t="str">
        <f>IFERROR((C8+1),"Fifith Day")</f>
        <v>Fifith Day</v>
      </c>
      <c r="D9" s="172"/>
      <c r="E9" s="231"/>
      <c r="F9" s="173"/>
    </row>
    <row r="10" spans="1:6" s="31" customFormat="1" ht="50.15" customHeight="1">
      <c r="A10" s="339"/>
      <c r="B10" s="172"/>
      <c r="C10" s="98" t="str">
        <f>IFERROR((C9+1),"Sixth Day")</f>
        <v>Sixth Day</v>
      </c>
      <c r="D10" s="172"/>
      <c r="E10" s="231"/>
      <c r="F10" s="173"/>
    </row>
    <row r="11" spans="1:6" s="31" customFormat="1" ht="53.25" customHeight="1">
      <c r="A11" s="339"/>
      <c r="B11" s="172"/>
      <c r="C11" s="98" t="str">
        <f>IFERROR((C10+1),"Seventh Day")</f>
        <v>Seventh Day</v>
      </c>
      <c r="D11" s="172"/>
      <c r="E11" s="231"/>
      <c r="F11" s="232" t="str">
        <f>IFERROR("Execution Goal in "&amp;'Relatório de Status'!L20,"Meta para Realização")</f>
        <v xml:space="preserve">Execution Goal in </v>
      </c>
    </row>
    <row r="12" spans="1:6" s="31" customFormat="1" ht="50.15" customHeight="1">
      <c r="A12" s="339"/>
      <c r="B12" s="172"/>
      <c r="C12" s="88" t="s">
        <v>95</v>
      </c>
      <c r="D12" s="172"/>
      <c r="E12" s="89">
        <f>SUM(E5:E11)</f>
        <v>0</v>
      </c>
      <c r="F12" s="342" t="str">
        <f>IFERROR(IF(VLOOKUP('Relatório de Status'!$L$20,Rundown!$E$4:$L$39,4,0)&lt;&gt;"",VLOOKUP('Relatório de Status'!$L$20,Rundown!$E$4:$L$39,4,0),VLOOKUP('Relatório de Status'!$L$19,Rundown!$E$4:$L$39,7,0)-VLOOKUP('Relatório de Status'!$L$20,Rundown!$E$4:$L$39,6,0)),"")</f>
        <v/>
      </c>
    </row>
    <row r="13" spans="1:6" s="31" customFormat="1" ht="50.15" customHeight="1">
      <c r="A13" s="339"/>
      <c r="B13" s="172"/>
      <c r="C13" s="88" t="str">
        <f>IFERROR(("Accumulated General - until "&amp;'Relatório de Status'!L20),"Acumulado Total")</f>
        <v xml:space="preserve">Accumulated General - until </v>
      </c>
      <c r="D13" s="172"/>
      <c r="E13" s="89" t="str">
        <f>IFERROR((E4+E12),"")</f>
        <v/>
      </c>
      <c r="F13" s="343"/>
    </row>
    <row r="14" spans="1:6">
      <c r="A14" s="22"/>
      <c r="B14" s="22"/>
      <c r="C14" s="22"/>
      <c r="D14" s="22"/>
      <c r="E14" s="70"/>
      <c r="F14" s="22"/>
    </row>
    <row r="15" spans="1:6">
      <c r="A15" s="22"/>
      <c r="B15" s="22"/>
      <c r="C15" s="22"/>
      <c r="D15" s="22"/>
      <c r="E15" s="70"/>
      <c r="F15" s="22"/>
    </row>
    <row r="16" spans="1:6">
      <c r="A16" s="22"/>
      <c r="B16" s="22"/>
      <c r="C16" s="22"/>
      <c r="D16" s="22"/>
      <c r="E16" s="70"/>
      <c r="F16" s="22"/>
    </row>
    <row r="17" spans="1:6">
      <c r="A17" s="22"/>
      <c r="B17" s="22"/>
      <c r="C17" s="22"/>
      <c r="D17" s="22"/>
      <c r="E17" s="70"/>
      <c r="F17" s="22"/>
    </row>
    <row r="18" spans="1:6">
      <c r="A18" s="22"/>
      <c r="B18" s="22"/>
      <c r="C18" s="22"/>
      <c r="D18" s="22"/>
      <c r="E18" s="70"/>
      <c r="F18" s="22"/>
    </row>
    <row r="19" spans="1:6">
      <c r="A19" s="22"/>
      <c r="B19" s="22"/>
      <c r="C19" s="22"/>
      <c r="D19" s="22"/>
      <c r="E19" s="70"/>
      <c r="F19" s="22"/>
    </row>
    <row r="20" spans="1:6">
      <c r="A20" s="22"/>
      <c r="B20" s="22"/>
      <c r="C20" s="22"/>
      <c r="D20" s="22"/>
      <c r="E20" s="70"/>
      <c r="F20" s="22"/>
    </row>
    <row r="21" spans="1:6">
      <c r="A21" s="22"/>
      <c r="B21" s="22"/>
      <c r="C21" s="22"/>
      <c r="D21" s="22"/>
      <c r="E21" s="70"/>
      <c r="F21" s="22"/>
    </row>
    <row r="22" spans="1:6">
      <c r="A22" s="22"/>
      <c r="B22" s="22"/>
      <c r="C22" s="22"/>
      <c r="D22" s="22"/>
      <c r="E22" s="70"/>
      <c r="F22" s="22"/>
    </row>
    <row r="23" spans="1:6">
      <c r="A23" s="22"/>
      <c r="B23" s="22"/>
      <c r="C23" s="22"/>
      <c r="D23" s="22"/>
      <c r="E23" s="70"/>
      <c r="F23" s="22"/>
    </row>
    <row r="24" spans="1:6">
      <c r="A24" s="22"/>
      <c r="B24" s="22"/>
      <c r="C24" s="22"/>
      <c r="D24" s="22"/>
      <c r="E24" s="70"/>
      <c r="F24" s="22"/>
    </row>
    <row r="25" spans="1:6">
      <c r="A25" s="22"/>
      <c r="B25" s="22"/>
      <c r="C25" s="22"/>
      <c r="D25" s="22"/>
      <c r="E25" s="70"/>
      <c r="F25" s="22"/>
    </row>
    <row r="26" spans="1:6">
      <c r="A26" s="22"/>
      <c r="B26" s="22"/>
      <c r="C26" s="22"/>
      <c r="D26" s="22"/>
      <c r="E26" s="70"/>
      <c r="F26" s="22"/>
    </row>
    <row r="27" spans="1:6">
      <c r="A27" s="22"/>
      <c r="B27" s="22"/>
      <c r="C27" s="22"/>
      <c r="D27" s="22"/>
      <c r="E27" s="70"/>
      <c r="F27" s="22"/>
    </row>
    <row r="28" spans="1:6">
      <c r="A28" s="22"/>
      <c r="B28" s="22"/>
      <c r="C28" s="22"/>
      <c r="D28" s="22"/>
      <c r="E28" s="70"/>
      <c r="F28" s="22"/>
    </row>
    <row r="29" spans="1:6">
      <c r="A29" s="22"/>
      <c r="B29" s="22"/>
      <c r="C29" s="22"/>
      <c r="D29" s="22"/>
      <c r="E29" s="70"/>
      <c r="F29" s="22"/>
    </row>
    <row r="30" spans="1:6">
      <c r="A30" s="22"/>
      <c r="B30" s="22"/>
      <c r="C30" s="22"/>
      <c r="D30" s="22"/>
      <c r="E30" s="70"/>
      <c r="F30" s="22"/>
    </row>
    <row r="31" spans="1:6">
      <c r="A31" s="22"/>
      <c r="B31" s="22"/>
      <c r="C31" s="22"/>
      <c r="D31" s="22"/>
      <c r="E31" s="70"/>
      <c r="F31" s="22"/>
    </row>
    <row r="32" spans="1:6">
      <c r="A32" s="22"/>
      <c r="B32" s="22"/>
      <c r="C32" s="22"/>
      <c r="D32" s="22"/>
      <c r="E32" s="70"/>
      <c r="F32" s="22"/>
    </row>
    <row r="33" spans="1:6">
      <c r="A33" s="22"/>
      <c r="B33" s="22"/>
      <c r="C33" s="22"/>
      <c r="D33" s="22"/>
      <c r="E33" s="70"/>
      <c r="F33" s="22"/>
    </row>
    <row r="34" spans="1:6">
      <c r="A34" s="22"/>
      <c r="B34" s="22"/>
      <c r="C34" s="22"/>
      <c r="D34" s="22"/>
      <c r="E34" s="70"/>
      <c r="F34" s="22"/>
    </row>
    <row r="35" spans="1:6">
      <c r="A35" s="22"/>
      <c r="B35" s="22"/>
      <c r="C35" s="22"/>
      <c r="D35" s="22"/>
      <c r="E35" s="70"/>
      <c r="F35" s="22"/>
    </row>
    <row r="36" spans="1:6">
      <c r="A36" s="22"/>
      <c r="B36" s="22"/>
      <c r="C36" s="22"/>
      <c r="D36" s="22"/>
      <c r="E36" s="70"/>
      <c r="F36" s="22"/>
    </row>
    <row r="37" spans="1:6">
      <c r="A37" s="22"/>
      <c r="B37" s="22"/>
      <c r="C37" s="22"/>
      <c r="D37" s="22"/>
      <c r="E37" s="70"/>
      <c r="F37" s="22"/>
    </row>
    <row r="38" spans="1:6">
      <c r="A38" s="22"/>
      <c r="B38" s="22"/>
      <c r="C38" s="22"/>
      <c r="D38" s="22"/>
      <c r="E38" s="70"/>
      <c r="F38" s="22"/>
    </row>
    <row r="39" spans="1:6">
      <c r="A39" s="22"/>
      <c r="B39" s="22"/>
      <c r="C39" s="22"/>
      <c r="D39" s="22"/>
      <c r="E39" s="70"/>
      <c r="F39" s="22"/>
    </row>
    <row r="40" spans="1:6">
      <c r="A40" s="22"/>
      <c r="B40" s="22"/>
      <c r="C40" s="22"/>
      <c r="D40" s="22"/>
      <c r="E40" s="70"/>
      <c r="F40" s="22"/>
    </row>
    <row r="41" spans="1:6">
      <c r="A41" s="22"/>
      <c r="B41" s="22"/>
      <c r="C41" s="22"/>
      <c r="D41" s="22"/>
      <c r="E41" s="70"/>
      <c r="F41" s="22"/>
    </row>
    <row r="42" spans="1:6">
      <c r="A42" s="22"/>
      <c r="B42" s="22"/>
      <c r="C42" s="22"/>
      <c r="D42" s="22"/>
      <c r="E42" s="70"/>
      <c r="F42" s="22"/>
    </row>
    <row r="43" spans="1:6">
      <c r="A43" s="22"/>
      <c r="B43" s="22"/>
      <c r="C43" s="22"/>
      <c r="D43" s="22"/>
      <c r="E43" s="70"/>
      <c r="F43" s="22"/>
    </row>
    <row r="44" spans="1:6">
      <c r="A44" s="22"/>
      <c r="B44" s="22"/>
      <c r="C44" s="22"/>
      <c r="D44" s="22"/>
      <c r="E44" s="70"/>
      <c r="F44" s="22"/>
    </row>
  </sheetData>
  <mergeCells count="7">
    <mergeCell ref="A2:A13"/>
    <mergeCell ref="A1:F1"/>
    <mergeCell ref="F6:F8"/>
    <mergeCell ref="F12:F13"/>
    <mergeCell ref="E2:F2"/>
    <mergeCell ref="E3:F3"/>
    <mergeCell ref="F4:F5"/>
  </mergeCells>
  <pageMargins left="0.51181102362204722" right="0.51181102362204722" top="0.78740157480314965" bottom="0.78740157480314965" header="0.31496062992125984" footer="0.31496062992125984"/>
  <pageSetup paperSize="9" scale="95" orientation="portrait" r:id="rId1"/>
  <headerFooter>
    <oddFooter>&amp;L_x000D_&amp;1#&amp;"Trebuchet MS"&amp;9&amp;K008542 INTERNA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9"/>
  <sheetViews>
    <sheetView showGridLines="0" topLeftCell="B1" workbookViewId="0">
      <pane xSplit="4" ySplit="3" topLeftCell="F35" activePane="bottomRight" state="frozen"/>
      <selection pane="topRight" activeCell="F1" sqref="F1"/>
      <selection pane="bottomLeft" activeCell="B4" sqref="B4"/>
      <selection pane="bottomRight" activeCell="J35" sqref="J35"/>
    </sheetView>
  </sheetViews>
  <sheetFormatPr defaultRowHeight="14.5"/>
  <cols>
    <col min="1" max="1" width="6.1796875" hidden="1" customWidth="1"/>
    <col min="2" max="2" width="13.54296875" style="30" customWidth="1"/>
    <col min="3" max="3" width="11.54296875" style="30" hidden="1" customWidth="1"/>
    <col min="4" max="4" width="10.54296875" style="30" customWidth="1"/>
    <col min="5" max="5" width="9.1796875" style="30"/>
    <col min="6" max="7" width="10.54296875" style="30" customWidth="1"/>
    <col min="8" max="8" width="10.1796875" style="103" customWidth="1"/>
    <col min="9" max="9" width="13.1796875" style="30" customWidth="1"/>
    <col min="10" max="10" width="10.81640625" style="30" customWidth="1"/>
    <col min="11" max="11" width="11" style="30" customWidth="1"/>
    <col min="12" max="12" width="13.81640625" style="30" customWidth="1"/>
    <col min="13" max="13" width="11" customWidth="1"/>
    <col min="15" max="16" width="9.453125" bestFit="1" customWidth="1"/>
    <col min="17" max="18" width="10.54296875" bestFit="1" customWidth="1"/>
  </cols>
  <sheetData>
    <row r="1" spans="1:24" ht="15" customHeight="1">
      <c r="A1" s="9"/>
      <c r="B1" s="174"/>
      <c r="C1" s="174"/>
      <c r="D1" s="348" t="str">
        <f>"Rundown Curve - "&amp;Instruções!C6</f>
        <v xml:space="preserve">Rundown Curve - </v>
      </c>
      <c r="E1" s="349"/>
      <c r="F1" s="349"/>
      <c r="G1" s="349"/>
      <c r="H1" s="349"/>
      <c r="I1" s="349"/>
      <c r="J1" s="349"/>
      <c r="K1" s="349"/>
      <c r="L1" s="350"/>
    </row>
    <row r="2" spans="1:24" ht="15" customHeight="1">
      <c r="A2" s="9"/>
      <c r="B2" s="353" t="s">
        <v>96</v>
      </c>
      <c r="C2" s="174"/>
      <c r="D2" s="351" t="s">
        <v>69</v>
      </c>
      <c r="E2" s="351"/>
      <c r="F2" s="348" t="str">
        <f>"Weekly Production - "&amp;Instruções!C11</f>
        <v xml:space="preserve">Weekly Production - </v>
      </c>
      <c r="G2" s="349"/>
      <c r="H2" s="349"/>
      <c r="I2" s="350"/>
      <c r="J2" s="348" t="str">
        <f>"Remaining Balance - "&amp;Instruções!C11</f>
        <v xml:space="preserve">Remaining Balance - </v>
      </c>
      <c r="K2" s="349"/>
      <c r="L2" s="349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4" ht="28">
      <c r="A3" s="9"/>
      <c r="B3" s="354"/>
      <c r="C3" s="174"/>
      <c r="D3" s="352"/>
      <c r="E3" s="351"/>
      <c r="F3" s="175" t="s">
        <v>76</v>
      </c>
      <c r="G3" s="175" t="s">
        <v>77</v>
      </c>
      <c r="H3" s="175" t="s">
        <v>78</v>
      </c>
      <c r="I3" s="175" t="s">
        <v>97</v>
      </c>
      <c r="J3" s="175" t="s">
        <v>76</v>
      </c>
      <c r="K3" s="175" t="s">
        <v>77</v>
      </c>
      <c r="L3" s="175" t="s">
        <v>78</v>
      </c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4">
      <c r="A4" s="11" t="str">
        <f>E4</f>
        <v>W1</v>
      </c>
      <c r="B4" s="99">
        <f>Instruções!C8</f>
        <v>0</v>
      </c>
      <c r="C4" s="100" t="str">
        <f>IFERROR(IF((IF(MONTH(B4)=1,"Jan",IF(MONTH(B4)=2,"Fev",IF(MONTH(B4)=3,"Mar",IF(MONTH(B4)=4,"Abr",IF(MONTH(B4)=5,"Maio",IF(MONTH(B4)=6,"Jun",IF(MONTH(B4)=7,"Jul",IF(MONTH(B4)=8,"Ago",IF(MONTH(B4)=9,"Set",IF(MONTH(B4)=10,"Out",IF(MONTH(B4)=11,"Nov","Dez")))))))))))
&amp;  -YEAR(B4))="Jan-1900","",
IF(MONTH(B4)=1,"Jan",IF(MONTH(B4)=2,"Fev",IF(MONTH(B4)=3,"Mar",IF(MONTH(B4)=4,"Abr",IF(MONTH(B4)=5,"Maio",IF(MONTH(B4)=6,"Jun",IF(MONTH(B4)=7,"Jul",IF(MONTH(B4)=8,"Ago",IF(MONTH(B4)=9,"Set",IF(MONTH(B4)=10,"Out",IF(MONTH(B4)=11,"Nov","Dez")))))))))))
&amp;  -YEAR(B4)),"")</f>
        <v/>
      </c>
      <c r="D4" s="101" t="str">
        <f>C4</f>
        <v/>
      </c>
      <c r="E4" s="100" t="str">
        <f>IF(B4="","",IF(Instruções!C10="","W1",Instruções!C10))</f>
        <v>W1</v>
      </c>
      <c r="F4" s="1"/>
      <c r="G4" s="1"/>
      <c r="H4" s="1"/>
      <c r="I4" s="12">
        <f>G4</f>
        <v>0</v>
      </c>
      <c r="J4" s="12">
        <f>IF(B4="",#N/A,SUM(F:F)-F4)</f>
        <v>0</v>
      </c>
      <c r="K4" s="12" t="e">
        <f>IF(G4&lt;&gt;"",SUM(F4:F39)-G4,#N/A)</f>
        <v>#N/A</v>
      </c>
      <c r="L4" s="20" t="e">
        <f t="shared" ref="L4:L39" si="0">IF(H4="",#N/A,IF(H3="",K3-H4,L3-H4))</f>
        <v>#N/A</v>
      </c>
      <c r="N4" s="227"/>
    </row>
    <row r="5" spans="1:24">
      <c r="A5" s="11" t="str">
        <f t="shared" ref="A5:A39" si="1">E5</f>
        <v/>
      </c>
      <c r="B5" s="99" t="str">
        <f>IFERROR(IF((B4+7)&lt;=Instruções!$C$9,Rundown!B4+7,IF((B4+7-Instruções!$C$9)&lt;7,B4+7,"")),"")</f>
        <v/>
      </c>
      <c r="C5" s="100" t="str">
        <f t="shared" ref="C5:C39" si="2">IFERROR(IF((IF(MONTH(B5)=1,"Jan",IF(MONTH(B5)=2,"Fev",IF(MONTH(B5)=3,"Mar",IF(MONTH(B5)=4,"Abr",IF(MONTH(B5)=5,"Maio",IF(MONTH(B5)=6,"Jun",IF(MONTH(B5)=7,"Jul",IF(MONTH(B5)=8,"Ago",IF(MONTH(B5)=9,"Set",IF(MONTH(B5)=10,"Out",IF(MONTH(B5)=11,"Nov","Dez")))))))))))
&amp;-YEAR(B5))="Jan-1900","",
IF(MONTH(B5)=1,"Jan",IF(MONTH(B5)=2,"Fev",IF(MONTH(B5)=3,"Mar",IF(MONTH(B5)=4,"Abr",IF(MONTH(B5)=5,"Maio",IF(MONTH(B5)=6,"Jun",IF(MONTH(B5)=7,"Jul",IF(MONTH(B5)=8,"Ago",IF(MONTH(B5)=9,"Set",IF(MONTH(B5)=10,"Out",IF(MONTH(B5)=11,"Nov","Dez")))))))))))
&amp;-YEAR(B5)),"")</f>
        <v/>
      </c>
      <c r="D5" s="102" t="str">
        <f>IF(C5=C4,"",C5)</f>
        <v/>
      </c>
      <c r="E5" s="100" t="str">
        <f>IF(B5="","","S"&amp;((MID(E4,2,100)+1)))</f>
        <v/>
      </c>
      <c r="F5" s="1"/>
      <c r="G5" s="1"/>
      <c r="H5" s="1"/>
      <c r="I5" s="12" t="e">
        <f>IF(B5="",#N/A,I4+G5)</f>
        <v>#N/A</v>
      </c>
      <c r="J5" s="12" t="e">
        <f>IF(B5="",#N/A,J4-F5)</f>
        <v>#N/A</v>
      </c>
      <c r="K5" s="12" t="e">
        <f>IF(G5&lt;&gt;"",K4-G5,#N/A)</f>
        <v>#N/A</v>
      </c>
      <c r="L5" s="20" t="e">
        <f t="shared" si="0"/>
        <v>#N/A</v>
      </c>
      <c r="N5" s="227"/>
    </row>
    <row r="6" spans="1:24">
      <c r="A6" s="11" t="str">
        <f t="shared" si="1"/>
        <v/>
      </c>
      <c r="B6" s="99" t="str">
        <f>IFERROR(IF((B5+7)&lt;=Instruções!$C$9,Rundown!B5+7,IF((B5+7-Instruções!$C$9)&lt;7,B5+7,"")),"")</f>
        <v/>
      </c>
      <c r="C6" s="100" t="str">
        <f t="shared" si="2"/>
        <v/>
      </c>
      <c r="D6" s="102" t="str">
        <f t="shared" ref="D6:D39" si="3">IF(C6=C5,"",C6)</f>
        <v/>
      </c>
      <c r="E6" s="100" t="str">
        <f t="shared" ref="E6:E39" si="4">IF(B6="","","S"&amp;((MID(E5,2,100)+1)))</f>
        <v/>
      </c>
      <c r="F6" s="1"/>
      <c r="G6" s="1"/>
      <c r="H6" s="1"/>
      <c r="I6" s="12" t="e">
        <f>IF(B6="",#N/A,I5+G6)</f>
        <v>#N/A</v>
      </c>
      <c r="J6" s="12" t="e">
        <f t="shared" ref="J6:J39" si="5">IF(B6="",#N/A,J5-F6)</f>
        <v>#N/A</v>
      </c>
      <c r="K6" s="12" t="e">
        <f t="shared" ref="K6:K39" si="6">IF(G6&lt;&gt;"",K5-G6,#N/A)</f>
        <v>#N/A</v>
      </c>
      <c r="L6" s="20" t="e">
        <f t="shared" si="0"/>
        <v>#N/A</v>
      </c>
      <c r="N6" s="227"/>
    </row>
    <row r="7" spans="1:24">
      <c r="A7" s="11" t="str">
        <f t="shared" si="1"/>
        <v/>
      </c>
      <c r="B7" s="99" t="str">
        <f>IFERROR(IF((B6+7)&lt;=Instruções!$C$9,Rundown!B6+7,IF((B6+7-Instruções!$C$9)&lt;7,B6+7,"")),"")</f>
        <v/>
      </c>
      <c r="C7" s="100" t="str">
        <f t="shared" si="2"/>
        <v/>
      </c>
      <c r="D7" s="102" t="str">
        <f t="shared" si="3"/>
        <v/>
      </c>
      <c r="E7" s="100" t="str">
        <f t="shared" si="4"/>
        <v/>
      </c>
      <c r="F7" s="1"/>
      <c r="G7" s="1"/>
      <c r="H7" s="1"/>
      <c r="I7" s="12" t="e">
        <f>IF(B7="",#N/A,I6+G7)</f>
        <v>#N/A</v>
      </c>
      <c r="J7" s="12" t="e">
        <f t="shared" si="5"/>
        <v>#N/A</v>
      </c>
      <c r="K7" s="12" t="e">
        <f t="shared" si="6"/>
        <v>#N/A</v>
      </c>
      <c r="L7" s="20" t="e">
        <f t="shared" si="0"/>
        <v>#N/A</v>
      </c>
      <c r="N7" s="227"/>
    </row>
    <row r="8" spans="1:24">
      <c r="A8" s="11" t="str">
        <f t="shared" si="1"/>
        <v/>
      </c>
      <c r="B8" s="99" t="str">
        <f>IFERROR(IF((B7+7)&lt;=Instruções!$C$9,Rundown!B7+7,IF((B7+7-Instruções!$C$9)&lt;7,B7+7,"")),"")</f>
        <v/>
      </c>
      <c r="C8" s="100" t="str">
        <f t="shared" si="2"/>
        <v/>
      </c>
      <c r="D8" s="102" t="str">
        <f t="shared" si="3"/>
        <v/>
      </c>
      <c r="E8" s="100" t="str">
        <f t="shared" si="4"/>
        <v/>
      </c>
      <c r="F8" s="1"/>
      <c r="G8" s="1"/>
      <c r="H8" s="1"/>
      <c r="I8" s="12" t="e">
        <f t="shared" ref="I8:I39" si="7">IF(B8="",#N/A,I7+G8)</f>
        <v>#N/A</v>
      </c>
      <c r="J8" s="12" t="e">
        <f t="shared" si="5"/>
        <v>#N/A</v>
      </c>
      <c r="K8" s="12" t="e">
        <f t="shared" si="6"/>
        <v>#N/A</v>
      </c>
      <c r="L8" s="20" t="e">
        <f t="shared" si="0"/>
        <v>#N/A</v>
      </c>
      <c r="N8" s="227"/>
    </row>
    <row r="9" spans="1:24">
      <c r="A9" s="11" t="str">
        <f t="shared" si="1"/>
        <v/>
      </c>
      <c r="B9" s="99" t="str">
        <f>IFERROR(IF((B8+7)&lt;=Instruções!$C$9,Rundown!B8+7,IF((B8+7-Instruções!$C$9)&lt;7,B8+7,"")),"")</f>
        <v/>
      </c>
      <c r="C9" s="100" t="str">
        <f t="shared" si="2"/>
        <v/>
      </c>
      <c r="D9" s="102" t="str">
        <f t="shared" si="3"/>
        <v/>
      </c>
      <c r="E9" s="100" t="str">
        <f t="shared" si="4"/>
        <v/>
      </c>
      <c r="F9" s="1"/>
      <c r="G9" s="1"/>
      <c r="H9" s="1"/>
      <c r="I9" s="12" t="e">
        <f t="shared" si="7"/>
        <v>#N/A</v>
      </c>
      <c r="J9" s="12" t="e">
        <f t="shared" si="5"/>
        <v>#N/A</v>
      </c>
      <c r="K9" s="12" t="e">
        <f t="shared" si="6"/>
        <v>#N/A</v>
      </c>
      <c r="L9" s="20" t="e">
        <f t="shared" si="0"/>
        <v>#N/A</v>
      </c>
      <c r="N9" s="227"/>
    </row>
    <row r="10" spans="1:24">
      <c r="A10" s="11" t="str">
        <f t="shared" si="1"/>
        <v/>
      </c>
      <c r="B10" s="99" t="str">
        <f>IFERROR(IF((B9+7)&lt;=Instruções!$C$9,Rundown!B9+7,IF((B9+7-Instruções!$C$9)&lt;7,B9+7,"")),"")</f>
        <v/>
      </c>
      <c r="C10" s="100" t="str">
        <f t="shared" si="2"/>
        <v/>
      </c>
      <c r="D10" s="102" t="str">
        <f t="shared" si="3"/>
        <v/>
      </c>
      <c r="E10" s="100" t="str">
        <f t="shared" si="4"/>
        <v/>
      </c>
      <c r="F10" s="1"/>
      <c r="G10" s="1"/>
      <c r="H10" s="1"/>
      <c r="I10" s="12" t="e">
        <f t="shared" si="7"/>
        <v>#N/A</v>
      </c>
      <c r="J10" s="12" t="e">
        <f t="shared" si="5"/>
        <v>#N/A</v>
      </c>
      <c r="K10" s="12" t="e">
        <f t="shared" si="6"/>
        <v>#N/A</v>
      </c>
      <c r="L10" s="20" t="e">
        <f t="shared" si="0"/>
        <v>#N/A</v>
      </c>
      <c r="N10" s="227"/>
    </row>
    <row r="11" spans="1:24">
      <c r="A11" s="11" t="str">
        <f t="shared" si="1"/>
        <v/>
      </c>
      <c r="B11" s="99" t="str">
        <f>IFERROR(IF((B10+7)&lt;=Instruções!$C$9,Rundown!B10+7,IF((B10+7-Instruções!$C$9)&lt;7,B10+7,"")),"")</f>
        <v/>
      </c>
      <c r="C11" s="100" t="str">
        <f t="shared" si="2"/>
        <v/>
      </c>
      <c r="D11" s="102" t="str">
        <f t="shared" si="3"/>
        <v/>
      </c>
      <c r="E11" s="100" t="str">
        <f t="shared" si="4"/>
        <v/>
      </c>
      <c r="F11" s="1"/>
      <c r="G11" s="1"/>
      <c r="H11" s="1"/>
      <c r="I11" s="12" t="e">
        <f t="shared" si="7"/>
        <v>#N/A</v>
      </c>
      <c r="J11" s="12" t="e">
        <f t="shared" si="5"/>
        <v>#N/A</v>
      </c>
      <c r="K11" s="12" t="e">
        <f t="shared" si="6"/>
        <v>#N/A</v>
      </c>
      <c r="L11" s="20" t="e">
        <f t="shared" si="0"/>
        <v>#N/A</v>
      </c>
      <c r="N11" s="227"/>
    </row>
    <row r="12" spans="1:24">
      <c r="A12" s="11" t="str">
        <f t="shared" si="1"/>
        <v/>
      </c>
      <c r="B12" s="99" t="str">
        <f>IFERROR(IF((B11+7)&lt;=Instruções!$C$9,Rundown!B11+7,IF((B11+7-Instruções!$C$9)&lt;7,B11+7,"")),"")</f>
        <v/>
      </c>
      <c r="C12" s="100" t="str">
        <f t="shared" si="2"/>
        <v/>
      </c>
      <c r="D12" s="102" t="str">
        <f t="shared" si="3"/>
        <v/>
      </c>
      <c r="E12" s="100" t="str">
        <f t="shared" si="4"/>
        <v/>
      </c>
      <c r="F12" s="1"/>
      <c r="G12" s="1"/>
      <c r="H12" s="1"/>
      <c r="I12" s="12" t="e">
        <f t="shared" si="7"/>
        <v>#N/A</v>
      </c>
      <c r="J12" s="12" t="e">
        <f t="shared" si="5"/>
        <v>#N/A</v>
      </c>
      <c r="K12" s="12" t="e">
        <f t="shared" si="6"/>
        <v>#N/A</v>
      </c>
      <c r="L12" s="20" t="e">
        <f t="shared" si="0"/>
        <v>#N/A</v>
      </c>
      <c r="N12" s="227"/>
    </row>
    <row r="13" spans="1:24">
      <c r="A13" s="11" t="str">
        <f t="shared" si="1"/>
        <v/>
      </c>
      <c r="B13" s="99" t="str">
        <f>IFERROR(IF((B12+7)&lt;=Instruções!$C$9,Rundown!B12+7,IF((B12+7-Instruções!$C$9)&lt;7,B12+7,"")),"")</f>
        <v/>
      </c>
      <c r="C13" s="100" t="str">
        <f t="shared" si="2"/>
        <v/>
      </c>
      <c r="D13" s="102" t="str">
        <f t="shared" si="3"/>
        <v/>
      </c>
      <c r="E13" s="100" t="str">
        <f t="shared" si="4"/>
        <v/>
      </c>
      <c r="F13" s="1"/>
      <c r="G13" s="1"/>
      <c r="H13" s="1"/>
      <c r="I13" s="12" t="e">
        <f t="shared" si="7"/>
        <v>#N/A</v>
      </c>
      <c r="J13" s="12" t="e">
        <f t="shared" si="5"/>
        <v>#N/A</v>
      </c>
      <c r="K13" s="12" t="e">
        <f t="shared" si="6"/>
        <v>#N/A</v>
      </c>
      <c r="L13" s="20" t="e">
        <f t="shared" si="0"/>
        <v>#N/A</v>
      </c>
      <c r="N13" s="227"/>
    </row>
    <row r="14" spans="1:24">
      <c r="A14" s="11" t="str">
        <f t="shared" si="1"/>
        <v/>
      </c>
      <c r="B14" s="99" t="str">
        <f>IFERROR(IF((B13+7)&lt;=Instruções!$C$9,Rundown!B13+7,IF((B13+7-Instruções!$C$9)&lt;7,B13+7,"")),"")</f>
        <v/>
      </c>
      <c r="C14" s="100" t="str">
        <f t="shared" si="2"/>
        <v/>
      </c>
      <c r="D14" s="102" t="str">
        <f t="shared" si="3"/>
        <v/>
      </c>
      <c r="E14" s="100" t="str">
        <f t="shared" si="4"/>
        <v/>
      </c>
      <c r="F14" s="1"/>
      <c r="G14" s="1"/>
      <c r="H14" s="1"/>
      <c r="I14" s="12" t="e">
        <f t="shared" si="7"/>
        <v>#N/A</v>
      </c>
      <c r="J14" s="12" t="e">
        <f t="shared" si="5"/>
        <v>#N/A</v>
      </c>
      <c r="K14" s="12" t="e">
        <f t="shared" si="6"/>
        <v>#N/A</v>
      </c>
      <c r="L14" s="20" t="e">
        <f t="shared" si="0"/>
        <v>#N/A</v>
      </c>
      <c r="N14" s="227"/>
    </row>
    <row r="15" spans="1:24">
      <c r="A15" s="11" t="str">
        <f t="shared" si="1"/>
        <v/>
      </c>
      <c r="B15" s="99" t="str">
        <f>IFERROR(IF((B14+7)&lt;=Instruções!$C$9,Rundown!B14+7,IF((B14+7-Instruções!$C$9)&lt;7,B14+7,"")),"")</f>
        <v/>
      </c>
      <c r="C15" s="100" t="str">
        <f t="shared" si="2"/>
        <v/>
      </c>
      <c r="D15" s="102" t="str">
        <f t="shared" si="3"/>
        <v/>
      </c>
      <c r="E15" s="100" t="str">
        <f t="shared" si="4"/>
        <v/>
      </c>
      <c r="F15" s="1"/>
      <c r="G15" s="1"/>
      <c r="H15" s="1"/>
      <c r="I15" s="12" t="e">
        <f t="shared" si="7"/>
        <v>#N/A</v>
      </c>
      <c r="J15" s="12" t="e">
        <f t="shared" si="5"/>
        <v>#N/A</v>
      </c>
      <c r="K15" s="12" t="e">
        <f t="shared" si="6"/>
        <v>#N/A</v>
      </c>
      <c r="L15" s="20" t="e">
        <f t="shared" si="0"/>
        <v>#N/A</v>
      </c>
      <c r="N15" s="227"/>
    </row>
    <row r="16" spans="1:24">
      <c r="A16" s="11" t="str">
        <f t="shared" si="1"/>
        <v/>
      </c>
      <c r="B16" s="99" t="str">
        <f>IFERROR(IF((B15+7)&lt;=Instruções!$C$9,Rundown!B15+7,IF((B15+7-Instruções!$C$9)&lt;7,B15+7,"")),"")</f>
        <v/>
      </c>
      <c r="C16" s="100" t="str">
        <f t="shared" si="2"/>
        <v/>
      </c>
      <c r="D16" s="102" t="str">
        <f t="shared" si="3"/>
        <v/>
      </c>
      <c r="E16" s="100" t="str">
        <f t="shared" si="4"/>
        <v/>
      </c>
      <c r="F16" s="1"/>
      <c r="G16" s="1"/>
      <c r="H16" s="1"/>
      <c r="I16" s="12" t="e">
        <f t="shared" si="7"/>
        <v>#N/A</v>
      </c>
      <c r="J16" s="12" t="e">
        <f t="shared" si="5"/>
        <v>#N/A</v>
      </c>
      <c r="K16" s="12" t="e">
        <f t="shared" si="6"/>
        <v>#N/A</v>
      </c>
      <c r="L16" s="20" t="e">
        <f t="shared" si="0"/>
        <v>#N/A</v>
      </c>
      <c r="N16" s="227"/>
    </row>
    <row r="17" spans="1:19">
      <c r="A17" s="11" t="str">
        <f t="shared" si="1"/>
        <v/>
      </c>
      <c r="B17" s="99" t="str">
        <f>IFERROR(IF((B16+7)&lt;=Instruções!$C$9,Rundown!B16+7,IF((B16+7-Instruções!$C$9)&lt;7,B16+7,"")),"")</f>
        <v/>
      </c>
      <c r="C17" s="100" t="str">
        <f t="shared" si="2"/>
        <v/>
      </c>
      <c r="D17" s="102" t="str">
        <f t="shared" si="3"/>
        <v/>
      </c>
      <c r="E17" s="100" t="str">
        <f t="shared" si="4"/>
        <v/>
      </c>
      <c r="F17" s="1"/>
      <c r="G17" s="1"/>
      <c r="H17" s="1"/>
      <c r="I17" s="12" t="e">
        <f t="shared" si="7"/>
        <v>#N/A</v>
      </c>
      <c r="J17" s="12" t="e">
        <f t="shared" si="5"/>
        <v>#N/A</v>
      </c>
      <c r="K17" s="12" t="e">
        <f t="shared" si="6"/>
        <v>#N/A</v>
      </c>
      <c r="L17" s="20" t="e">
        <f t="shared" si="0"/>
        <v>#N/A</v>
      </c>
      <c r="N17" s="227"/>
    </row>
    <row r="18" spans="1:19">
      <c r="A18" s="11" t="str">
        <f t="shared" si="1"/>
        <v/>
      </c>
      <c r="B18" s="99" t="str">
        <f>IFERROR(IF((B17+7)&lt;=Instruções!$C$9,Rundown!B17+7,IF((B17+7-Instruções!$C$9)&lt;7,B17+7,"")),"")</f>
        <v/>
      </c>
      <c r="C18" s="100" t="str">
        <f t="shared" si="2"/>
        <v/>
      </c>
      <c r="D18" s="102" t="str">
        <f t="shared" si="3"/>
        <v/>
      </c>
      <c r="E18" s="100" t="str">
        <f t="shared" si="4"/>
        <v/>
      </c>
      <c r="F18" s="1"/>
      <c r="G18" s="1"/>
      <c r="H18" s="1"/>
      <c r="I18" s="12" t="e">
        <f t="shared" si="7"/>
        <v>#N/A</v>
      </c>
      <c r="J18" s="12" t="e">
        <f t="shared" si="5"/>
        <v>#N/A</v>
      </c>
      <c r="K18" s="12" t="e">
        <f t="shared" si="6"/>
        <v>#N/A</v>
      </c>
      <c r="L18" s="20" t="e">
        <f>IF(H18="",#N/A,IF(H17="",K17-H18,L17-H18))</f>
        <v>#N/A</v>
      </c>
      <c r="N18" s="227"/>
    </row>
    <row r="19" spans="1:19">
      <c r="A19" s="11" t="str">
        <f t="shared" si="1"/>
        <v/>
      </c>
      <c r="B19" s="99" t="str">
        <f>IFERROR(IF((B18+7)&lt;=Instruções!$C$9,Rundown!B18+7,IF((B18+7-Instruções!$C$9)&lt;7,B18+7,"")),"")</f>
        <v/>
      </c>
      <c r="C19" s="100" t="str">
        <f t="shared" si="2"/>
        <v/>
      </c>
      <c r="D19" s="102" t="str">
        <f t="shared" si="3"/>
        <v/>
      </c>
      <c r="E19" s="100" t="str">
        <f t="shared" si="4"/>
        <v/>
      </c>
      <c r="F19" s="1"/>
      <c r="G19" s="1"/>
      <c r="H19" s="1"/>
      <c r="I19" s="12" t="e">
        <f t="shared" si="7"/>
        <v>#N/A</v>
      </c>
      <c r="J19" s="12" t="e">
        <f t="shared" si="5"/>
        <v>#N/A</v>
      </c>
      <c r="K19" s="12" t="e">
        <f t="shared" si="6"/>
        <v>#N/A</v>
      </c>
      <c r="L19" s="20" t="e">
        <f t="shared" si="0"/>
        <v>#N/A</v>
      </c>
      <c r="N19" s="227"/>
    </row>
    <row r="20" spans="1:19">
      <c r="A20" s="11" t="str">
        <f t="shared" si="1"/>
        <v/>
      </c>
      <c r="B20" s="99" t="str">
        <f>IFERROR(IF((B19+7)&lt;=Instruções!$C$9,Rundown!B19+7,IF((B19+7-Instruções!$C$9)&lt;7,B19+7,"")),"")</f>
        <v/>
      </c>
      <c r="C20" s="100" t="str">
        <f t="shared" si="2"/>
        <v/>
      </c>
      <c r="D20" s="102" t="str">
        <f t="shared" si="3"/>
        <v/>
      </c>
      <c r="E20" s="100" t="str">
        <f t="shared" si="4"/>
        <v/>
      </c>
      <c r="F20" s="1"/>
      <c r="G20" s="1"/>
      <c r="H20" s="1"/>
      <c r="I20" s="12" t="e">
        <f t="shared" si="7"/>
        <v>#N/A</v>
      </c>
      <c r="J20" s="12" t="e">
        <f t="shared" si="5"/>
        <v>#N/A</v>
      </c>
      <c r="K20" s="12" t="e">
        <f t="shared" si="6"/>
        <v>#N/A</v>
      </c>
      <c r="L20" s="20" t="e">
        <f t="shared" si="0"/>
        <v>#N/A</v>
      </c>
      <c r="N20" s="227"/>
    </row>
    <row r="21" spans="1:19">
      <c r="A21" s="11" t="str">
        <f t="shared" si="1"/>
        <v/>
      </c>
      <c r="B21" s="99" t="str">
        <f>IFERROR(IF((B20+7)&lt;=Instruções!$C$9,Rundown!B20+7,IF((B20+7-Instruções!$C$9)&lt;7,B20+7,"")),"")</f>
        <v/>
      </c>
      <c r="C21" s="100" t="str">
        <f t="shared" si="2"/>
        <v/>
      </c>
      <c r="D21" s="102" t="str">
        <f t="shared" si="3"/>
        <v/>
      </c>
      <c r="E21" s="100" t="str">
        <f t="shared" si="4"/>
        <v/>
      </c>
      <c r="F21" s="1"/>
      <c r="G21" s="1"/>
      <c r="H21" s="1"/>
      <c r="I21" s="12" t="e">
        <f t="shared" si="7"/>
        <v>#N/A</v>
      </c>
      <c r="J21" s="12" t="e">
        <f t="shared" si="5"/>
        <v>#N/A</v>
      </c>
      <c r="K21" s="12" t="e">
        <f t="shared" si="6"/>
        <v>#N/A</v>
      </c>
      <c r="L21" s="20" t="e">
        <f t="shared" si="0"/>
        <v>#N/A</v>
      </c>
      <c r="N21" s="227"/>
    </row>
    <row r="22" spans="1:19">
      <c r="A22" s="11" t="str">
        <f t="shared" si="1"/>
        <v/>
      </c>
      <c r="B22" s="99" t="str">
        <f>IFERROR(IF((B21+7)&lt;=Instruções!$C$9,Rundown!B21+7,IF((B21+7-Instruções!$C$9)&lt;7,B21+7,"")),"")</f>
        <v/>
      </c>
      <c r="C22" s="100" t="str">
        <f t="shared" si="2"/>
        <v/>
      </c>
      <c r="D22" s="102" t="str">
        <f t="shared" si="3"/>
        <v/>
      </c>
      <c r="E22" s="100" t="str">
        <f t="shared" si="4"/>
        <v/>
      </c>
      <c r="F22" s="1"/>
      <c r="G22" s="1"/>
      <c r="H22" s="1"/>
      <c r="I22" s="12" t="e">
        <f t="shared" si="7"/>
        <v>#N/A</v>
      </c>
      <c r="J22" s="12" t="e">
        <f t="shared" si="5"/>
        <v>#N/A</v>
      </c>
      <c r="K22" s="12" t="e">
        <f t="shared" si="6"/>
        <v>#N/A</v>
      </c>
      <c r="L22" s="20" t="e">
        <f t="shared" si="0"/>
        <v>#N/A</v>
      </c>
      <c r="N22" s="227"/>
    </row>
    <row r="23" spans="1:19" ht="15" customHeight="1">
      <c r="A23" s="11" t="str">
        <f t="shared" si="1"/>
        <v/>
      </c>
      <c r="B23" s="99" t="str">
        <f>IFERROR(IF((B22+7)&lt;=Instruções!$C$9,Rundown!B22+7,IF((B22+7-Instruções!$C$9)&lt;7,B22+7,"")),"")</f>
        <v/>
      </c>
      <c r="C23" s="100" t="str">
        <f t="shared" si="2"/>
        <v/>
      </c>
      <c r="D23" s="102" t="str">
        <f t="shared" si="3"/>
        <v/>
      </c>
      <c r="E23" s="100" t="str">
        <f t="shared" si="4"/>
        <v/>
      </c>
      <c r="F23" s="1"/>
      <c r="G23" s="1"/>
      <c r="H23" s="1"/>
      <c r="I23" s="12" t="e">
        <f t="shared" si="7"/>
        <v>#N/A</v>
      </c>
      <c r="J23" s="12" t="e">
        <f t="shared" si="5"/>
        <v>#N/A</v>
      </c>
      <c r="K23" s="12" t="e">
        <f t="shared" si="6"/>
        <v>#N/A</v>
      </c>
      <c r="L23" s="20" t="e">
        <f t="shared" si="0"/>
        <v>#N/A</v>
      </c>
      <c r="N23" s="227"/>
    </row>
    <row r="24" spans="1:19">
      <c r="A24" s="11" t="str">
        <f t="shared" si="1"/>
        <v/>
      </c>
      <c r="B24" s="99" t="str">
        <f>IFERROR(IF((B23+7)&lt;=Instruções!$C$9,Rundown!B23+7,IF((B23+7-Instruções!$C$9)&lt;7,B23+7,"")),"")</f>
        <v/>
      </c>
      <c r="C24" s="100" t="str">
        <f t="shared" si="2"/>
        <v/>
      </c>
      <c r="D24" s="102" t="str">
        <f t="shared" si="3"/>
        <v/>
      </c>
      <c r="E24" s="100" t="str">
        <f t="shared" si="4"/>
        <v/>
      </c>
      <c r="F24" s="1"/>
      <c r="G24" s="1"/>
      <c r="H24" s="1"/>
      <c r="I24" s="12" t="e">
        <f t="shared" si="7"/>
        <v>#N/A</v>
      </c>
      <c r="J24" s="12" t="e">
        <f t="shared" si="5"/>
        <v>#N/A</v>
      </c>
      <c r="K24" s="12" t="e">
        <f t="shared" si="6"/>
        <v>#N/A</v>
      </c>
      <c r="L24" s="20" t="e">
        <f t="shared" si="0"/>
        <v>#N/A</v>
      </c>
      <c r="N24" s="227"/>
    </row>
    <row r="25" spans="1:19">
      <c r="A25" s="11" t="str">
        <f t="shared" si="1"/>
        <v/>
      </c>
      <c r="B25" s="99" t="str">
        <f>IFERROR(IF((B24+7)&lt;=Instruções!$C$9,Rundown!B24+7,IF((B24+7-Instruções!$C$9)&lt;7,B24+7,"")),"")</f>
        <v/>
      </c>
      <c r="C25" s="100" t="str">
        <f t="shared" si="2"/>
        <v/>
      </c>
      <c r="D25" s="102" t="str">
        <f t="shared" si="3"/>
        <v/>
      </c>
      <c r="E25" s="100" t="str">
        <f t="shared" si="4"/>
        <v/>
      </c>
      <c r="F25" s="1"/>
      <c r="G25" s="1"/>
      <c r="H25" s="1"/>
      <c r="I25" s="12" t="e">
        <f t="shared" si="7"/>
        <v>#N/A</v>
      </c>
      <c r="J25" s="12" t="e">
        <f t="shared" si="5"/>
        <v>#N/A</v>
      </c>
      <c r="K25" s="12" t="e">
        <f t="shared" si="6"/>
        <v>#N/A</v>
      </c>
      <c r="L25" s="20" t="e">
        <f t="shared" si="0"/>
        <v>#N/A</v>
      </c>
      <c r="N25" s="227"/>
    </row>
    <row r="26" spans="1:19">
      <c r="A26" s="11" t="str">
        <f t="shared" si="1"/>
        <v/>
      </c>
      <c r="B26" s="99" t="str">
        <f>IFERROR(IF((B25+7)&lt;=Instruções!$C$9,Rundown!B25+7,IF((B25+7-Instruções!$C$9)&lt;7,B25+7,"")),"")</f>
        <v/>
      </c>
      <c r="C26" s="100" t="str">
        <f t="shared" si="2"/>
        <v/>
      </c>
      <c r="D26" s="102" t="str">
        <f t="shared" si="3"/>
        <v/>
      </c>
      <c r="E26" s="100" t="str">
        <f t="shared" si="4"/>
        <v/>
      </c>
      <c r="F26" s="1"/>
      <c r="G26" s="1"/>
      <c r="H26" s="1"/>
      <c r="I26" s="12" t="e">
        <f t="shared" si="7"/>
        <v>#N/A</v>
      </c>
      <c r="J26" s="12" t="e">
        <f t="shared" si="5"/>
        <v>#N/A</v>
      </c>
      <c r="K26" s="12" t="e">
        <f t="shared" si="6"/>
        <v>#N/A</v>
      </c>
      <c r="L26" s="20" t="e">
        <f t="shared" si="0"/>
        <v>#N/A</v>
      </c>
      <c r="N26" s="227"/>
    </row>
    <row r="27" spans="1:19">
      <c r="A27" s="11" t="str">
        <f t="shared" si="1"/>
        <v/>
      </c>
      <c r="B27" s="99" t="str">
        <f>IFERROR(IF((B26+7)&lt;=Instruções!$C$9,Rundown!B26+7,IF((B26+7-Instruções!$C$9)&lt;7,B26+7,"")),"")</f>
        <v/>
      </c>
      <c r="C27" s="100" t="str">
        <f t="shared" si="2"/>
        <v/>
      </c>
      <c r="D27" s="102" t="str">
        <f t="shared" si="3"/>
        <v/>
      </c>
      <c r="E27" s="100" t="str">
        <f t="shared" si="4"/>
        <v/>
      </c>
      <c r="F27" s="1"/>
      <c r="G27" s="1"/>
      <c r="H27" s="1"/>
      <c r="I27" s="12" t="e">
        <f t="shared" si="7"/>
        <v>#N/A</v>
      </c>
      <c r="J27" s="12" t="e">
        <f t="shared" si="5"/>
        <v>#N/A</v>
      </c>
      <c r="K27" s="12" t="e">
        <f t="shared" si="6"/>
        <v>#N/A</v>
      </c>
      <c r="L27" s="20" t="e">
        <f t="shared" si="0"/>
        <v>#N/A</v>
      </c>
      <c r="N27" s="227"/>
    </row>
    <row r="28" spans="1:19">
      <c r="A28" s="11" t="str">
        <f t="shared" si="1"/>
        <v/>
      </c>
      <c r="B28" s="99" t="str">
        <f>IFERROR(IF((B27+7)&lt;=Instruções!$C$9,Rundown!B27+7,IF((B27+7-Instruções!$C$9)&lt;7,B27+7,"")),"")</f>
        <v/>
      </c>
      <c r="C28" s="100" t="str">
        <f t="shared" si="2"/>
        <v/>
      </c>
      <c r="D28" s="102" t="str">
        <f t="shared" si="3"/>
        <v/>
      </c>
      <c r="E28" s="100" t="str">
        <f t="shared" si="4"/>
        <v/>
      </c>
      <c r="F28" s="1"/>
      <c r="G28" s="1"/>
      <c r="H28" s="1"/>
      <c r="I28" s="12" t="e">
        <f t="shared" si="7"/>
        <v>#N/A</v>
      </c>
      <c r="J28" s="12" t="e">
        <f t="shared" si="5"/>
        <v>#N/A</v>
      </c>
      <c r="K28" s="12" t="e">
        <f t="shared" si="6"/>
        <v>#N/A</v>
      </c>
      <c r="L28" s="20" t="e">
        <f t="shared" si="0"/>
        <v>#N/A</v>
      </c>
      <c r="N28" s="227"/>
    </row>
    <row r="29" spans="1:19">
      <c r="A29" s="11" t="str">
        <f t="shared" si="1"/>
        <v/>
      </c>
      <c r="B29" s="99" t="str">
        <f>IFERROR(IF((B28+7)&lt;=Instruções!$C$9,Rundown!B28+7,IF((B28+7-Instruções!$C$9)&lt;7,B28+7,"")),"")</f>
        <v/>
      </c>
      <c r="C29" s="100" t="str">
        <f t="shared" si="2"/>
        <v/>
      </c>
      <c r="D29" s="102" t="str">
        <f t="shared" si="3"/>
        <v/>
      </c>
      <c r="E29" s="100" t="str">
        <f t="shared" si="4"/>
        <v/>
      </c>
      <c r="F29" s="1"/>
      <c r="G29" s="1"/>
      <c r="H29" s="1"/>
      <c r="I29" s="12" t="e">
        <f t="shared" si="7"/>
        <v>#N/A</v>
      </c>
      <c r="J29" s="12" t="e">
        <f t="shared" si="5"/>
        <v>#N/A</v>
      </c>
      <c r="K29" s="12" t="e">
        <f t="shared" si="6"/>
        <v>#N/A</v>
      </c>
      <c r="L29" s="20" t="e">
        <f t="shared" si="0"/>
        <v>#N/A</v>
      </c>
      <c r="N29" s="227"/>
    </row>
    <row r="30" spans="1:19">
      <c r="A30" s="11" t="str">
        <f t="shared" si="1"/>
        <v/>
      </c>
      <c r="B30" s="99" t="str">
        <f>IFERROR(IF((B29+7)&lt;=Instruções!$C$9,Rundown!B29+7,IF((B29+7-Instruções!$C$9)&lt;7,B29+7,"")),"")</f>
        <v/>
      </c>
      <c r="C30" s="100" t="str">
        <f t="shared" si="2"/>
        <v/>
      </c>
      <c r="D30" s="102" t="str">
        <f t="shared" si="3"/>
        <v/>
      </c>
      <c r="E30" s="100" t="str">
        <f t="shared" si="4"/>
        <v/>
      </c>
      <c r="F30" s="1"/>
      <c r="G30" s="1"/>
      <c r="H30" s="1"/>
      <c r="I30" s="12" t="e">
        <f t="shared" si="7"/>
        <v>#N/A</v>
      </c>
      <c r="J30" s="12" t="e">
        <f t="shared" si="5"/>
        <v>#N/A</v>
      </c>
      <c r="K30" s="12" t="e">
        <f t="shared" si="6"/>
        <v>#N/A</v>
      </c>
      <c r="L30" s="20" t="e">
        <f t="shared" si="0"/>
        <v>#N/A</v>
      </c>
      <c r="N30" s="227"/>
    </row>
    <row r="31" spans="1:19">
      <c r="A31" s="11" t="str">
        <f t="shared" si="1"/>
        <v/>
      </c>
      <c r="B31" s="99" t="str">
        <f>IFERROR(IF((B30+7)&lt;=Instruções!$C$9,Rundown!B30+7,IF((B30+7-Instruções!$C$9)&lt;7,B30+7,"")),"")</f>
        <v/>
      </c>
      <c r="C31" s="100" t="str">
        <f t="shared" si="2"/>
        <v/>
      </c>
      <c r="D31" s="102" t="str">
        <f t="shared" si="3"/>
        <v/>
      </c>
      <c r="E31" s="100" t="str">
        <f t="shared" si="4"/>
        <v/>
      </c>
      <c r="F31" s="1"/>
      <c r="G31" s="1"/>
      <c r="H31" s="1"/>
      <c r="I31" s="12" t="e">
        <f t="shared" si="7"/>
        <v>#N/A</v>
      </c>
      <c r="J31" s="12" t="e">
        <f t="shared" si="5"/>
        <v>#N/A</v>
      </c>
      <c r="K31" s="12" t="e">
        <f t="shared" si="6"/>
        <v>#N/A</v>
      </c>
      <c r="L31" s="20" t="e">
        <f t="shared" si="0"/>
        <v>#N/A</v>
      </c>
      <c r="N31" s="227"/>
      <c r="O31" s="10"/>
      <c r="P31" s="10"/>
      <c r="Q31" s="10"/>
      <c r="R31" s="10"/>
      <c r="S31" s="10"/>
    </row>
    <row r="32" spans="1:19">
      <c r="A32" s="11" t="str">
        <f t="shared" si="1"/>
        <v/>
      </c>
      <c r="B32" s="99" t="str">
        <f>IFERROR(IF((B31+7)&lt;=Instruções!$C$9,Rundown!B31+7,IF((B31+7-Instruções!$C$9)&lt;7,B31+7,"")),"")</f>
        <v/>
      </c>
      <c r="C32" s="100" t="str">
        <f t="shared" si="2"/>
        <v/>
      </c>
      <c r="D32" s="102" t="str">
        <f t="shared" si="3"/>
        <v/>
      </c>
      <c r="E32" s="100" t="str">
        <f t="shared" si="4"/>
        <v/>
      </c>
      <c r="F32" s="1"/>
      <c r="G32" s="1"/>
      <c r="H32" s="1"/>
      <c r="I32" s="12" t="e">
        <f t="shared" si="7"/>
        <v>#N/A</v>
      </c>
      <c r="J32" s="12" t="e">
        <f t="shared" si="5"/>
        <v>#N/A</v>
      </c>
      <c r="K32" s="12" t="e">
        <f t="shared" si="6"/>
        <v>#N/A</v>
      </c>
      <c r="L32" s="20" t="e">
        <f t="shared" si="0"/>
        <v>#N/A</v>
      </c>
      <c r="N32" s="227"/>
    </row>
    <row r="33" spans="1:19">
      <c r="A33" s="11" t="str">
        <f t="shared" si="1"/>
        <v/>
      </c>
      <c r="B33" s="99" t="str">
        <f>IFERROR(IF((B32+7)&lt;=Instruções!$C$9,Rundown!B32+7,IF((B32+7-Instruções!$C$9)&lt;7,B32+7,"")),"")</f>
        <v/>
      </c>
      <c r="C33" s="100" t="str">
        <f t="shared" si="2"/>
        <v/>
      </c>
      <c r="D33" s="102" t="str">
        <f t="shared" si="3"/>
        <v/>
      </c>
      <c r="E33" s="100" t="str">
        <f t="shared" si="4"/>
        <v/>
      </c>
      <c r="F33" s="1"/>
      <c r="G33" s="1"/>
      <c r="H33" s="1"/>
      <c r="I33" s="12" t="e">
        <f t="shared" si="7"/>
        <v>#N/A</v>
      </c>
      <c r="J33" s="12" t="e">
        <f t="shared" si="5"/>
        <v>#N/A</v>
      </c>
      <c r="K33" s="12" t="e">
        <f t="shared" si="6"/>
        <v>#N/A</v>
      </c>
      <c r="L33" s="20" t="e">
        <f t="shared" si="0"/>
        <v>#N/A</v>
      </c>
      <c r="N33" s="227"/>
      <c r="O33" s="10"/>
      <c r="P33" s="10"/>
      <c r="Q33" s="10"/>
      <c r="R33" s="10"/>
      <c r="S33" s="10"/>
    </row>
    <row r="34" spans="1:19">
      <c r="A34" s="11" t="str">
        <f t="shared" si="1"/>
        <v/>
      </c>
      <c r="B34" s="99" t="str">
        <f>IFERROR(IF((B33+7)&lt;=Instruções!$C$9,Rundown!B33+7,IF((B33+7-Instruções!$C$9)&lt;7,B33+7,"")),"")</f>
        <v/>
      </c>
      <c r="C34" s="100" t="str">
        <f t="shared" si="2"/>
        <v/>
      </c>
      <c r="D34" s="102" t="str">
        <f t="shared" si="3"/>
        <v/>
      </c>
      <c r="E34" s="100" t="str">
        <f t="shared" si="4"/>
        <v/>
      </c>
      <c r="F34" s="1"/>
      <c r="G34" s="1"/>
      <c r="H34" s="1"/>
      <c r="I34" s="12" t="e">
        <f t="shared" si="7"/>
        <v>#N/A</v>
      </c>
      <c r="J34" s="12" t="e">
        <f t="shared" si="5"/>
        <v>#N/A</v>
      </c>
      <c r="K34" s="12" t="e">
        <f t="shared" si="6"/>
        <v>#N/A</v>
      </c>
      <c r="L34" s="20" t="e">
        <f t="shared" si="0"/>
        <v>#N/A</v>
      </c>
      <c r="N34" s="227"/>
    </row>
    <row r="35" spans="1:19">
      <c r="A35" s="11" t="str">
        <f t="shared" si="1"/>
        <v/>
      </c>
      <c r="B35" s="99" t="str">
        <f>IFERROR(IF((B34+7)&lt;=Instruções!$C$9,Rundown!B34+7,IF((B34+7-Instruções!$C$9)&lt;7,B34+7,"")),"")</f>
        <v/>
      </c>
      <c r="C35" s="100" t="str">
        <f t="shared" si="2"/>
        <v/>
      </c>
      <c r="D35" s="102" t="str">
        <f t="shared" si="3"/>
        <v/>
      </c>
      <c r="E35" s="100" t="str">
        <f t="shared" si="4"/>
        <v/>
      </c>
      <c r="F35" s="1"/>
      <c r="G35" s="1"/>
      <c r="H35" s="1"/>
      <c r="I35" s="12" t="e">
        <f t="shared" si="7"/>
        <v>#N/A</v>
      </c>
      <c r="J35" s="12" t="e">
        <f t="shared" si="5"/>
        <v>#N/A</v>
      </c>
      <c r="K35" s="12" t="e">
        <f t="shared" si="6"/>
        <v>#N/A</v>
      </c>
      <c r="L35" s="20" t="e">
        <f t="shared" si="0"/>
        <v>#N/A</v>
      </c>
      <c r="N35" s="227"/>
      <c r="O35" s="10"/>
      <c r="P35" s="10"/>
      <c r="Q35" s="10"/>
      <c r="R35" s="10"/>
      <c r="S35" s="10"/>
    </row>
    <row r="36" spans="1:19">
      <c r="A36" s="11" t="str">
        <f t="shared" si="1"/>
        <v/>
      </c>
      <c r="B36" s="99" t="str">
        <f>IFERROR(IF((B35+7)&lt;=Instruções!$C$9,Rundown!B35+7,IF((B35+7-Instruções!$C$9)&lt;7,B35+7,"")),"")</f>
        <v/>
      </c>
      <c r="C36" s="100" t="str">
        <f t="shared" si="2"/>
        <v/>
      </c>
      <c r="D36" s="102" t="str">
        <f t="shared" si="3"/>
        <v/>
      </c>
      <c r="E36" s="100" t="str">
        <f t="shared" si="4"/>
        <v/>
      </c>
      <c r="F36" s="1"/>
      <c r="G36" s="1"/>
      <c r="H36" s="1"/>
      <c r="I36" s="12" t="e">
        <f t="shared" si="7"/>
        <v>#N/A</v>
      </c>
      <c r="J36" s="12" t="e">
        <f t="shared" si="5"/>
        <v>#N/A</v>
      </c>
      <c r="K36" s="12" t="e">
        <f t="shared" si="6"/>
        <v>#N/A</v>
      </c>
      <c r="L36" s="20" t="e">
        <f t="shared" si="0"/>
        <v>#N/A</v>
      </c>
      <c r="N36" s="227"/>
    </row>
    <row r="37" spans="1:19">
      <c r="A37" s="11" t="str">
        <f t="shared" si="1"/>
        <v/>
      </c>
      <c r="B37" s="99" t="str">
        <f>IFERROR(IF((B36+7)&lt;=Instruções!$C$9,Rundown!B36+7,IF((B36+7-Instruções!$C$9)&lt;7,B36+7,"")),"")</f>
        <v/>
      </c>
      <c r="C37" s="100" t="str">
        <f t="shared" si="2"/>
        <v/>
      </c>
      <c r="D37" s="102" t="str">
        <f t="shared" si="3"/>
        <v/>
      </c>
      <c r="E37" s="100" t="str">
        <f t="shared" si="4"/>
        <v/>
      </c>
      <c r="F37" s="1"/>
      <c r="G37" s="1"/>
      <c r="H37" s="1"/>
      <c r="I37" s="12" t="e">
        <f t="shared" si="7"/>
        <v>#N/A</v>
      </c>
      <c r="J37" s="12" t="e">
        <f t="shared" si="5"/>
        <v>#N/A</v>
      </c>
      <c r="K37" s="12" t="e">
        <f t="shared" si="6"/>
        <v>#N/A</v>
      </c>
      <c r="L37" s="20" t="e">
        <f t="shared" si="0"/>
        <v>#N/A</v>
      </c>
      <c r="N37" s="227"/>
      <c r="O37" s="10"/>
      <c r="P37" s="10"/>
      <c r="Q37" s="10"/>
      <c r="R37" s="10"/>
      <c r="S37" s="10"/>
    </row>
    <row r="38" spans="1:19">
      <c r="A38" s="11" t="str">
        <f t="shared" si="1"/>
        <v/>
      </c>
      <c r="B38" s="99" t="str">
        <f>IFERROR(IF((B37+7)&lt;=Instruções!$C$9,Rundown!B37+7,IF((B37+7-Instruções!$C$9)&lt;7,B37+7,"")),"")</f>
        <v/>
      </c>
      <c r="C38" s="100" t="str">
        <f t="shared" si="2"/>
        <v/>
      </c>
      <c r="D38" s="102" t="str">
        <f t="shared" si="3"/>
        <v/>
      </c>
      <c r="E38" s="100" t="str">
        <f t="shared" si="4"/>
        <v/>
      </c>
      <c r="F38" s="1"/>
      <c r="G38" s="1"/>
      <c r="H38" s="1"/>
      <c r="I38" s="12" t="e">
        <f t="shared" si="7"/>
        <v>#N/A</v>
      </c>
      <c r="J38" s="12" t="e">
        <f t="shared" si="5"/>
        <v>#N/A</v>
      </c>
      <c r="K38" s="12" t="e">
        <f t="shared" si="6"/>
        <v>#N/A</v>
      </c>
      <c r="L38" s="20" t="e">
        <f t="shared" si="0"/>
        <v>#N/A</v>
      </c>
      <c r="N38" s="227"/>
    </row>
    <row r="39" spans="1:19">
      <c r="A39" s="11" t="str">
        <f t="shared" si="1"/>
        <v/>
      </c>
      <c r="B39" s="99" t="str">
        <f>IFERROR(IF((B38+7)&lt;=Instruções!$C$9,Rundown!B38+7,IF((B38+7-Instruções!$C$9)&lt;7,B38+7,"")),"")</f>
        <v/>
      </c>
      <c r="C39" s="100" t="str">
        <f t="shared" si="2"/>
        <v/>
      </c>
      <c r="D39" s="102" t="str">
        <f t="shared" si="3"/>
        <v/>
      </c>
      <c r="E39" s="100" t="str">
        <f t="shared" si="4"/>
        <v/>
      </c>
      <c r="F39" s="1"/>
      <c r="G39" s="1"/>
      <c r="H39" s="1"/>
      <c r="I39" s="12" t="e">
        <f t="shared" si="7"/>
        <v>#N/A</v>
      </c>
      <c r="J39" s="12" t="e">
        <f t="shared" si="5"/>
        <v>#N/A</v>
      </c>
      <c r="K39" s="12" t="e">
        <f t="shared" si="6"/>
        <v>#N/A</v>
      </c>
      <c r="L39" s="20" t="e">
        <f t="shared" si="0"/>
        <v>#N/A</v>
      </c>
      <c r="N39" s="227"/>
      <c r="O39" s="10"/>
      <c r="P39" s="10"/>
      <c r="Q39" s="10"/>
      <c r="R39" s="10"/>
      <c r="S39" s="10"/>
    </row>
  </sheetData>
  <mergeCells count="5">
    <mergeCell ref="D1:L1"/>
    <mergeCell ref="F2:I2"/>
    <mergeCell ref="D2:E3"/>
    <mergeCell ref="B2:B3"/>
    <mergeCell ref="J2:L2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headerFooter>
    <oddFooter>&amp;L_x000D_&amp;1#&amp;"Trebuchet MS"&amp;9&amp;K008542 INTERNA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0"/>
  <sheetViews>
    <sheetView showGridLines="0" workbookViewId="0">
      <selection activeCell="J51" sqref="J51"/>
    </sheetView>
  </sheetViews>
  <sheetFormatPr defaultRowHeight="14.5"/>
  <cols>
    <col min="1" max="1" width="13" customWidth="1"/>
    <col min="3" max="3" width="13.54296875" customWidth="1"/>
    <col min="4" max="4" width="12.81640625" customWidth="1"/>
    <col min="5" max="6" width="9.54296875" customWidth="1"/>
    <col min="7" max="7" width="10.1796875" customWidth="1"/>
    <col min="8" max="8" width="10" customWidth="1"/>
  </cols>
  <sheetData>
    <row r="1" spans="1:8" ht="15" customHeight="1">
      <c r="A1" s="356" t="str">
        <f>"Staff Counting - "&amp;Instruções!C6</f>
        <v xml:space="preserve">Staff Counting - </v>
      </c>
      <c r="B1" s="357"/>
      <c r="C1" s="357"/>
      <c r="D1" s="357"/>
      <c r="E1" s="357"/>
      <c r="F1" s="357"/>
      <c r="G1" s="357"/>
      <c r="H1" s="358"/>
    </row>
    <row r="2" spans="1:8" ht="15.75" customHeight="1">
      <c r="A2" s="32"/>
      <c r="B2" s="33"/>
      <c r="C2" s="355" t="s">
        <v>98</v>
      </c>
      <c r="D2" s="355"/>
      <c r="E2" s="355" t="s">
        <v>99</v>
      </c>
      <c r="F2" s="355"/>
      <c r="G2" s="355" t="s">
        <v>100</v>
      </c>
      <c r="H2" s="355"/>
    </row>
    <row r="3" spans="1:8" ht="29">
      <c r="A3" s="34" t="s">
        <v>96</v>
      </c>
      <c r="B3" s="35" t="s">
        <v>69</v>
      </c>
      <c r="C3" s="35" t="s">
        <v>84</v>
      </c>
      <c r="D3" s="35" t="s">
        <v>77</v>
      </c>
      <c r="E3" s="35" t="s">
        <v>84</v>
      </c>
      <c r="F3" s="35" t="s">
        <v>77</v>
      </c>
      <c r="G3" s="35" t="s">
        <v>101</v>
      </c>
      <c r="H3" s="35" t="s">
        <v>77</v>
      </c>
    </row>
    <row r="4" spans="1:8">
      <c r="A4" s="36">
        <f>Rundown!B4</f>
        <v>0</v>
      </c>
      <c r="B4" s="37" t="str">
        <f>Rundown!E4</f>
        <v>W1</v>
      </c>
      <c r="C4" s="21"/>
      <c r="D4" s="21"/>
      <c r="E4" s="21"/>
      <c r="F4" s="21"/>
      <c r="G4" s="21"/>
      <c r="H4" s="21"/>
    </row>
    <row r="5" spans="1:8">
      <c r="A5" s="36" t="str">
        <f>Rundown!B5</f>
        <v/>
      </c>
      <c r="B5" s="37" t="str">
        <f>Rundown!E5</f>
        <v/>
      </c>
      <c r="C5" s="21"/>
      <c r="D5" s="21"/>
      <c r="E5" s="21"/>
      <c r="F5" s="21"/>
      <c r="G5" s="21"/>
      <c r="H5" s="21"/>
    </row>
    <row r="6" spans="1:8">
      <c r="A6" s="36" t="str">
        <f>Rundown!B6</f>
        <v/>
      </c>
      <c r="B6" s="37" t="str">
        <f>Rundown!E6</f>
        <v/>
      </c>
      <c r="C6" s="21"/>
      <c r="D6" s="21"/>
      <c r="E6" s="21"/>
      <c r="F6" s="21"/>
      <c r="G6" s="21"/>
      <c r="H6" s="21"/>
    </row>
    <row r="7" spans="1:8">
      <c r="A7" s="36" t="str">
        <f>Rundown!B7</f>
        <v/>
      </c>
      <c r="B7" s="37" t="str">
        <f>Rundown!E7</f>
        <v/>
      </c>
      <c r="C7" s="21"/>
      <c r="D7" s="21"/>
      <c r="E7" s="21"/>
      <c r="F7" s="21"/>
      <c r="G7" s="21"/>
      <c r="H7" s="21"/>
    </row>
    <row r="8" spans="1:8">
      <c r="A8" s="36" t="str">
        <f>Rundown!B8</f>
        <v/>
      </c>
      <c r="B8" s="37" t="str">
        <f>Rundown!E8</f>
        <v/>
      </c>
      <c r="C8" s="21"/>
      <c r="D8" s="21"/>
      <c r="E8" s="21"/>
      <c r="F8" s="21"/>
      <c r="G8" s="21"/>
      <c r="H8" s="21"/>
    </row>
    <row r="9" spans="1:8">
      <c r="A9" s="36" t="str">
        <f>Rundown!B9</f>
        <v/>
      </c>
      <c r="B9" s="37" t="str">
        <f>Rundown!E9</f>
        <v/>
      </c>
      <c r="C9" s="21"/>
      <c r="D9" s="21"/>
      <c r="E9" s="21"/>
      <c r="F9" s="21"/>
      <c r="G9" s="21"/>
      <c r="H9" s="21"/>
    </row>
    <row r="10" spans="1:8">
      <c r="A10" s="36" t="str">
        <f>Rundown!B10</f>
        <v/>
      </c>
      <c r="B10" s="37" t="str">
        <f>Rundown!E10</f>
        <v/>
      </c>
      <c r="C10" s="21"/>
      <c r="D10" s="21"/>
      <c r="E10" s="21"/>
      <c r="F10" s="21"/>
      <c r="G10" s="21"/>
      <c r="H10" s="21"/>
    </row>
    <row r="11" spans="1:8">
      <c r="A11" s="36" t="str">
        <f>Rundown!B11</f>
        <v/>
      </c>
      <c r="B11" s="37" t="str">
        <f>Rundown!E11</f>
        <v/>
      </c>
      <c r="C11" s="21"/>
      <c r="D11" s="21"/>
      <c r="E11" s="21"/>
      <c r="F11" s="21"/>
      <c r="G11" s="21"/>
      <c r="H11" s="21"/>
    </row>
    <row r="12" spans="1:8">
      <c r="A12" s="36" t="str">
        <f>Rundown!B12</f>
        <v/>
      </c>
      <c r="B12" s="37" t="str">
        <f>Rundown!E12</f>
        <v/>
      </c>
      <c r="C12" s="21"/>
      <c r="D12" s="21"/>
      <c r="E12" s="21"/>
      <c r="F12" s="21"/>
      <c r="G12" s="21"/>
      <c r="H12" s="21"/>
    </row>
    <row r="13" spans="1:8">
      <c r="A13" s="36" t="str">
        <f>Rundown!B13</f>
        <v/>
      </c>
      <c r="B13" s="37" t="str">
        <f>Rundown!E13</f>
        <v/>
      </c>
      <c r="C13" s="21"/>
      <c r="D13" s="21"/>
      <c r="E13" s="21"/>
      <c r="F13" s="21"/>
      <c r="G13" s="21"/>
      <c r="H13" s="21"/>
    </row>
    <row r="14" spans="1:8">
      <c r="A14" s="36" t="str">
        <f>Rundown!B14</f>
        <v/>
      </c>
      <c r="B14" s="37" t="str">
        <f>Rundown!E14</f>
        <v/>
      </c>
      <c r="C14" s="21"/>
      <c r="D14" s="21"/>
      <c r="E14" s="21"/>
      <c r="F14" s="21"/>
      <c r="G14" s="21"/>
      <c r="H14" s="21"/>
    </row>
    <row r="15" spans="1:8">
      <c r="A15" s="36" t="str">
        <f>Rundown!B15</f>
        <v/>
      </c>
      <c r="B15" s="37" t="str">
        <f>Rundown!E15</f>
        <v/>
      </c>
      <c r="C15" s="21"/>
      <c r="D15" s="21"/>
      <c r="E15" s="21"/>
      <c r="F15" s="21"/>
      <c r="G15" s="21"/>
      <c r="H15" s="21"/>
    </row>
    <row r="16" spans="1:8">
      <c r="A16" s="36" t="str">
        <f>Rundown!B16</f>
        <v/>
      </c>
      <c r="B16" s="37" t="str">
        <f>Rundown!E16</f>
        <v/>
      </c>
      <c r="C16" s="21"/>
      <c r="D16" s="21"/>
      <c r="E16" s="21"/>
      <c r="F16" s="21"/>
      <c r="G16" s="21"/>
      <c r="H16" s="21"/>
    </row>
    <row r="17" spans="1:8">
      <c r="A17" s="36" t="str">
        <f>Rundown!B17</f>
        <v/>
      </c>
      <c r="B17" s="37" t="str">
        <f>Rundown!E17</f>
        <v/>
      </c>
      <c r="C17" s="21"/>
      <c r="D17" s="21"/>
      <c r="E17" s="21"/>
      <c r="F17" s="21"/>
      <c r="G17" s="21"/>
      <c r="H17" s="21"/>
    </row>
    <row r="18" spans="1:8">
      <c r="A18" s="36" t="str">
        <f>Rundown!B18</f>
        <v/>
      </c>
      <c r="B18" s="37" t="str">
        <f>Rundown!E18</f>
        <v/>
      </c>
      <c r="C18" s="21"/>
      <c r="D18" s="21"/>
      <c r="E18" s="21"/>
      <c r="F18" s="21"/>
      <c r="G18" s="21"/>
      <c r="H18" s="21"/>
    </row>
    <row r="19" spans="1:8">
      <c r="A19" s="36" t="str">
        <f>Rundown!B19</f>
        <v/>
      </c>
      <c r="B19" s="37" t="str">
        <f>Rundown!E19</f>
        <v/>
      </c>
      <c r="C19" s="21"/>
      <c r="D19" s="21"/>
      <c r="E19" s="21"/>
      <c r="F19" s="21"/>
      <c r="G19" s="21"/>
      <c r="H19" s="21"/>
    </row>
    <row r="20" spans="1:8">
      <c r="A20" s="36" t="str">
        <f>Rundown!B20</f>
        <v/>
      </c>
      <c r="B20" s="37" t="str">
        <f>Rundown!E20</f>
        <v/>
      </c>
      <c r="C20" s="21"/>
      <c r="D20" s="21"/>
      <c r="E20" s="21"/>
      <c r="F20" s="21"/>
      <c r="G20" s="21"/>
      <c r="H20" s="21"/>
    </row>
    <row r="21" spans="1:8">
      <c r="A21" s="36" t="str">
        <f>Rundown!B21</f>
        <v/>
      </c>
      <c r="B21" s="37" t="str">
        <f>Rundown!E21</f>
        <v/>
      </c>
      <c r="C21" s="21"/>
      <c r="D21" s="21"/>
      <c r="E21" s="21"/>
      <c r="F21" s="21"/>
      <c r="G21" s="21"/>
      <c r="H21" s="21"/>
    </row>
    <row r="22" spans="1:8">
      <c r="A22" s="36" t="str">
        <f>Rundown!B22</f>
        <v/>
      </c>
      <c r="B22" s="37" t="str">
        <f>Rundown!E22</f>
        <v/>
      </c>
      <c r="C22" s="21"/>
      <c r="D22" s="21"/>
      <c r="E22" s="21"/>
      <c r="F22" s="21"/>
      <c r="G22" s="21"/>
      <c r="H22" s="21"/>
    </row>
    <row r="23" spans="1:8">
      <c r="A23" s="36" t="str">
        <f>Rundown!B23</f>
        <v/>
      </c>
      <c r="B23" s="37" t="str">
        <f>Rundown!E23</f>
        <v/>
      </c>
      <c r="C23" s="21"/>
      <c r="D23" s="21"/>
      <c r="E23" s="21"/>
      <c r="F23" s="21"/>
      <c r="G23" s="21"/>
      <c r="H23" s="21"/>
    </row>
    <row r="24" spans="1:8">
      <c r="A24" s="36" t="str">
        <f>Rundown!B24</f>
        <v/>
      </c>
      <c r="B24" s="37" t="str">
        <f>Rundown!E24</f>
        <v/>
      </c>
      <c r="C24" s="21"/>
      <c r="D24" s="21"/>
      <c r="E24" s="21"/>
      <c r="F24" s="21"/>
      <c r="G24" s="21"/>
      <c r="H24" s="21"/>
    </row>
    <row r="25" spans="1:8">
      <c r="A25" s="36" t="str">
        <f>Rundown!B25</f>
        <v/>
      </c>
      <c r="B25" s="37" t="str">
        <f>Rundown!E25</f>
        <v/>
      </c>
      <c r="C25" s="21"/>
      <c r="D25" s="21"/>
      <c r="E25" s="21"/>
      <c r="F25" s="21"/>
      <c r="G25" s="21"/>
      <c r="H25" s="21"/>
    </row>
    <row r="26" spans="1:8">
      <c r="A26" s="36" t="str">
        <f>Rundown!B26</f>
        <v/>
      </c>
      <c r="B26" s="37" t="str">
        <f>Rundown!E26</f>
        <v/>
      </c>
      <c r="C26" s="21"/>
      <c r="D26" s="21"/>
      <c r="E26" s="21"/>
      <c r="F26" s="21"/>
      <c r="G26" s="21"/>
      <c r="H26" s="21"/>
    </row>
    <row r="27" spans="1:8">
      <c r="A27" s="36" t="str">
        <f>Rundown!B27</f>
        <v/>
      </c>
      <c r="B27" s="37" t="str">
        <f>Rundown!E27</f>
        <v/>
      </c>
      <c r="C27" s="21"/>
      <c r="D27" s="21"/>
      <c r="E27" s="21"/>
      <c r="F27" s="21"/>
      <c r="G27" s="21"/>
      <c r="H27" s="21"/>
    </row>
    <row r="28" spans="1:8">
      <c r="A28" s="36" t="str">
        <f>Rundown!B28</f>
        <v/>
      </c>
      <c r="B28" s="37" t="str">
        <f>Rundown!E28</f>
        <v/>
      </c>
      <c r="C28" s="21"/>
      <c r="D28" s="21"/>
      <c r="E28" s="21"/>
      <c r="F28" s="21"/>
      <c r="G28" s="21"/>
      <c r="H28" s="21"/>
    </row>
    <row r="29" spans="1:8">
      <c r="A29" s="36" t="str">
        <f>Rundown!B29</f>
        <v/>
      </c>
      <c r="B29" s="37" t="str">
        <f>Rundown!E29</f>
        <v/>
      </c>
      <c r="C29" s="21"/>
      <c r="D29" s="21"/>
      <c r="E29" s="21"/>
      <c r="F29" s="21"/>
      <c r="G29" s="21"/>
      <c r="H29" s="21"/>
    </row>
    <row r="30" spans="1:8">
      <c r="A30" s="36" t="str">
        <f>Rundown!B30</f>
        <v/>
      </c>
      <c r="B30" s="37" t="str">
        <f>Rundown!E30</f>
        <v/>
      </c>
      <c r="C30" s="21"/>
      <c r="D30" s="21"/>
      <c r="E30" s="21"/>
      <c r="F30" s="21"/>
      <c r="G30" s="21"/>
      <c r="H30" s="21"/>
    </row>
    <row r="31" spans="1:8">
      <c r="A31" s="36" t="str">
        <f>Rundown!B31</f>
        <v/>
      </c>
      <c r="B31" s="37" t="str">
        <f>Rundown!E31</f>
        <v/>
      </c>
      <c r="C31" s="21"/>
      <c r="D31" s="21"/>
      <c r="E31" s="21"/>
      <c r="F31" s="21"/>
      <c r="G31" s="21"/>
      <c r="H31" s="21"/>
    </row>
    <row r="32" spans="1:8">
      <c r="A32" s="36" t="str">
        <f>Rundown!B32</f>
        <v/>
      </c>
      <c r="B32" s="37" t="str">
        <f>Rundown!E32</f>
        <v/>
      </c>
      <c r="C32" s="21"/>
      <c r="D32" s="21"/>
      <c r="E32" s="21"/>
      <c r="F32" s="21"/>
      <c r="G32" s="21"/>
      <c r="H32" s="21"/>
    </row>
    <row r="33" spans="1:8">
      <c r="A33" s="36" t="str">
        <f>Rundown!B33</f>
        <v/>
      </c>
      <c r="B33" s="37" t="str">
        <f>Rundown!E33</f>
        <v/>
      </c>
      <c r="C33" s="21"/>
      <c r="D33" s="21"/>
      <c r="E33" s="21"/>
      <c r="F33" s="21"/>
      <c r="G33" s="21"/>
      <c r="H33" s="21"/>
    </row>
    <row r="34" spans="1:8">
      <c r="A34" s="36" t="str">
        <f>Rundown!B34</f>
        <v/>
      </c>
      <c r="B34" s="37" t="str">
        <f>Rundown!E34</f>
        <v/>
      </c>
      <c r="C34" s="21"/>
      <c r="D34" s="21"/>
      <c r="E34" s="21"/>
      <c r="F34" s="21"/>
      <c r="G34" s="21"/>
      <c r="H34" s="21"/>
    </row>
    <row r="35" spans="1:8">
      <c r="A35" s="36" t="str">
        <f>Rundown!B35</f>
        <v/>
      </c>
      <c r="B35" s="37" t="str">
        <f>Rundown!E35</f>
        <v/>
      </c>
      <c r="C35" s="21"/>
      <c r="D35" s="21"/>
      <c r="E35" s="21"/>
      <c r="F35" s="21"/>
      <c r="G35" s="21"/>
      <c r="H35" s="21"/>
    </row>
    <row r="36" spans="1:8">
      <c r="A36" s="36" t="str">
        <f>Rundown!B36</f>
        <v/>
      </c>
      <c r="B36" s="37" t="str">
        <f>Rundown!E36</f>
        <v/>
      </c>
      <c r="C36" s="21"/>
      <c r="D36" s="21"/>
      <c r="E36" s="21"/>
      <c r="F36" s="21"/>
      <c r="G36" s="21"/>
      <c r="H36" s="21"/>
    </row>
    <row r="37" spans="1:8">
      <c r="A37" s="36" t="str">
        <f>Rundown!B37</f>
        <v/>
      </c>
      <c r="B37" s="37" t="str">
        <f>Rundown!E37</f>
        <v/>
      </c>
      <c r="C37" s="21"/>
      <c r="D37" s="21"/>
      <c r="E37" s="21"/>
      <c r="F37" s="21"/>
      <c r="G37" s="21"/>
      <c r="H37" s="21"/>
    </row>
    <row r="38" spans="1:8">
      <c r="A38" s="36" t="str">
        <f>Rundown!B38</f>
        <v/>
      </c>
      <c r="B38" s="37" t="str">
        <f>Rundown!E38</f>
        <v/>
      </c>
      <c r="C38" s="21"/>
      <c r="D38" s="21"/>
      <c r="E38" s="21"/>
      <c r="F38" s="21"/>
      <c r="G38" s="21"/>
      <c r="H38" s="21"/>
    </row>
    <row r="39" spans="1:8">
      <c r="A39" s="36" t="str">
        <f>Rundown!B39</f>
        <v/>
      </c>
      <c r="B39" s="37" t="str">
        <f>Rundown!E39</f>
        <v/>
      </c>
      <c r="C39" s="21"/>
      <c r="D39" s="21"/>
      <c r="E39" s="21"/>
      <c r="F39" s="21"/>
      <c r="G39" s="21"/>
      <c r="H39" s="21"/>
    </row>
    <row r="40" spans="1:8">
      <c r="A40" s="36"/>
      <c r="B40" s="37"/>
      <c r="C40" s="21"/>
      <c r="D40" s="21"/>
      <c r="E40" s="21"/>
      <c r="F40" s="21"/>
      <c r="G40" s="21"/>
      <c r="H40" s="21"/>
    </row>
    <row r="41" spans="1:8">
      <c r="A41" s="36"/>
      <c r="B41" s="37"/>
      <c r="C41" s="21"/>
      <c r="D41" s="21"/>
      <c r="E41" s="21"/>
      <c r="F41" s="21"/>
      <c r="G41" s="21"/>
      <c r="H41" s="21"/>
    </row>
    <row r="42" spans="1:8">
      <c r="A42" s="36"/>
      <c r="B42" s="37"/>
      <c r="C42" s="21"/>
      <c r="D42" s="21"/>
      <c r="E42" s="21"/>
      <c r="F42" s="21"/>
      <c r="G42" s="21"/>
      <c r="H42" s="21"/>
    </row>
    <row r="43" spans="1:8">
      <c r="A43" s="36"/>
      <c r="B43" s="37"/>
      <c r="C43" s="21"/>
      <c r="D43" s="21"/>
      <c r="E43" s="21"/>
      <c r="F43" s="21"/>
      <c r="G43" s="21"/>
      <c r="H43" s="21"/>
    </row>
    <row r="44" spans="1:8">
      <c r="A44" s="36"/>
      <c r="B44" s="37"/>
      <c r="C44" s="21"/>
      <c r="D44" s="21"/>
      <c r="E44" s="21"/>
      <c r="F44" s="21"/>
      <c r="G44" s="21"/>
      <c r="H44" s="21"/>
    </row>
    <row r="45" spans="1:8">
      <c r="A45" s="36"/>
      <c r="B45" s="37"/>
      <c r="C45" s="21"/>
      <c r="D45" s="21"/>
      <c r="E45" s="21"/>
      <c r="F45" s="21"/>
      <c r="G45" s="21"/>
      <c r="H45" s="21"/>
    </row>
    <row r="46" spans="1:8">
      <c r="A46" s="36"/>
      <c r="B46" s="37"/>
      <c r="C46" s="21"/>
      <c r="D46" s="21"/>
      <c r="E46" s="21"/>
      <c r="F46" s="21"/>
      <c r="G46" s="21"/>
      <c r="H46" s="21"/>
    </row>
    <row r="47" spans="1:8">
      <c r="A47" s="36"/>
      <c r="B47" s="37"/>
      <c r="C47" s="21"/>
      <c r="D47" s="21"/>
      <c r="E47" s="21"/>
      <c r="F47" s="21"/>
      <c r="G47" s="21"/>
      <c r="H47" s="21"/>
    </row>
    <row r="48" spans="1:8">
      <c r="A48" s="36"/>
      <c r="B48" s="37"/>
      <c r="C48" s="21"/>
      <c r="D48" s="21"/>
      <c r="E48" s="21"/>
      <c r="F48" s="21"/>
      <c r="G48" s="21"/>
      <c r="H48" s="21"/>
    </row>
    <row r="49" spans="1:8">
      <c r="A49" s="36"/>
      <c r="B49" s="37"/>
      <c r="C49" s="21"/>
      <c r="D49" s="21"/>
      <c r="E49" s="21"/>
      <c r="F49" s="21"/>
      <c r="G49" s="21"/>
      <c r="H49" s="21"/>
    </row>
    <row r="50" spans="1:8">
      <c r="A50" s="25"/>
    </row>
  </sheetData>
  <mergeCells count="4">
    <mergeCell ref="C2:D2"/>
    <mergeCell ref="G2:H2"/>
    <mergeCell ref="A1:H1"/>
    <mergeCell ref="E2:F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&amp;L_x000D_&amp;1#&amp;"Trebuchet MS"&amp;9&amp;K008542 INTERNA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54"/>
  <sheetViews>
    <sheetView showGridLines="0" topLeftCell="Q1" zoomScale="90" zoomScaleNormal="90" workbookViewId="0"/>
  </sheetViews>
  <sheetFormatPr defaultRowHeight="12.5"/>
  <cols>
    <col min="1" max="1" width="0.81640625" style="2" customWidth="1"/>
    <col min="2" max="2" width="15.81640625" style="2" customWidth="1"/>
    <col min="3" max="3" width="16.1796875" style="2" bestFit="1" customWidth="1"/>
    <col min="4" max="4" width="9.1796875" style="2"/>
    <col min="5" max="5" width="14.81640625" style="2" customWidth="1"/>
    <col min="6" max="7" width="13.453125" style="2" bestFit="1" customWidth="1"/>
    <col min="8" max="8" width="17.1796875" style="2" customWidth="1"/>
    <col min="9" max="9" width="15.81640625" style="2" customWidth="1"/>
    <col min="10" max="10" width="18.54296875" style="2" customWidth="1"/>
    <col min="11" max="11" width="1.54296875" style="2" customWidth="1"/>
    <col min="12" max="12" width="8" style="2" customWidth="1"/>
    <col min="13" max="13" width="10.81640625" style="2" customWidth="1"/>
    <col min="14" max="15" width="12.81640625" style="2" customWidth="1"/>
    <col min="16" max="16" width="5.54296875" style="2" customWidth="1"/>
    <col min="17" max="18" width="12.81640625" style="2" customWidth="1"/>
    <col min="19" max="19" width="15.54296875" style="2" customWidth="1"/>
    <col min="20" max="20" width="1.1796875" style="2" customWidth="1"/>
    <col min="21" max="255" width="9.1796875" style="2"/>
    <col min="256" max="256" width="0.81640625" style="2" customWidth="1"/>
    <col min="257" max="257" width="9.1796875" style="2"/>
    <col min="258" max="258" width="11.1796875" style="2" customWidth="1"/>
    <col min="259" max="259" width="9.1796875" style="2"/>
    <col min="260" max="260" width="10.54296875" style="2" customWidth="1"/>
    <col min="261" max="261" width="9.1796875" style="2"/>
    <col min="262" max="262" width="10.453125" style="2" customWidth="1"/>
    <col min="263" max="263" width="7.1796875" style="2" customWidth="1"/>
    <col min="264" max="264" width="10.453125" style="2" customWidth="1"/>
    <col min="265" max="265" width="9.1796875" style="2"/>
    <col min="266" max="266" width="1.81640625" style="2" customWidth="1"/>
    <col min="267" max="268" width="9.1796875" style="2"/>
    <col min="269" max="269" width="14.81640625" style="2" customWidth="1"/>
    <col min="270" max="270" width="2.453125" style="2" customWidth="1"/>
    <col min="271" max="271" width="6.453125" style="2" customWidth="1"/>
    <col min="272" max="273" width="9.1796875" style="2"/>
    <col min="274" max="274" width="12.81640625" style="2" customWidth="1"/>
    <col min="275" max="275" width="13.81640625" style="2" customWidth="1"/>
    <col min="276" max="276" width="0.81640625" style="2" customWidth="1"/>
    <col min="277" max="511" width="9.1796875" style="2"/>
    <col min="512" max="512" width="0.81640625" style="2" customWidth="1"/>
    <col min="513" max="513" width="9.1796875" style="2"/>
    <col min="514" max="514" width="11.1796875" style="2" customWidth="1"/>
    <col min="515" max="515" width="9.1796875" style="2"/>
    <col min="516" max="516" width="10.54296875" style="2" customWidth="1"/>
    <col min="517" max="517" width="9.1796875" style="2"/>
    <col min="518" max="518" width="10.453125" style="2" customWidth="1"/>
    <col min="519" max="519" width="7.1796875" style="2" customWidth="1"/>
    <col min="520" max="520" width="10.453125" style="2" customWidth="1"/>
    <col min="521" max="521" width="9.1796875" style="2"/>
    <col min="522" max="522" width="1.81640625" style="2" customWidth="1"/>
    <col min="523" max="524" width="9.1796875" style="2"/>
    <col min="525" max="525" width="14.81640625" style="2" customWidth="1"/>
    <col min="526" max="526" width="2.453125" style="2" customWidth="1"/>
    <col min="527" max="527" width="6.453125" style="2" customWidth="1"/>
    <col min="528" max="529" width="9.1796875" style="2"/>
    <col min="530" max="530" width="12.81640625" style="2" customWidth="1"/>
    <col min="531" max="531" width="13.81640625" style="2" customWidth="1"/>
    <col min="532" max="532" width="0.81640625" style="2" customWidth="1"/>
    <col min="533" max="767" width="9.1796875" style="2"/>
    <col min="768" max="768" width="0.81640625" style="2" customWidth="1"/>
    <col min="769" max="769" width="9.1796875" style="2"/>
    <col min="770" max="770" width="11.1796875" style="2" customWidth="1"/>
    <col min="771" max="771" width="9.1796875" style="2"/>
    <col min="772" max="772" width="10.54296875" style="2" customWidth="1"/>
    <col min="773" max="773" width="9.1796875" style="2"/>
    <col min="774" max="774" width="10.453125" style="2" customWidth="1"/>
    <col min="775" max="775" width="7.1796875" style="2" customWidth="1"/>
    <col min="776" max="776" width="10.453125" style="2" customWidth="1"/>
    <col min="777" max="777" width="9.1796875" style="2"/>
    <col min="778" max="778" width="1.81640625" style="2" customWidth="1"/>
    <col min="779" max="780" width="9.1796875" style="2"/>
    <col min="781" max="781" width="14.81640625" style="2" customWidth="1"/>
    <col min="782" max="782" width="2.453125" style="2" customWidth="1"/>
    <col min="783" max="783" width="6.453125" style="2" customWidth="1"/>
    <col min="784" max="785" width="9.1796875" style="2"/>
    <col min="786" max="786" width="12.81640625" style="2" customWidth="1"/>
    <col min="787" max="787" width="13.81640625" style="2" customWidth="1"/>
    <col min="788" max="788" width="0.81640625" style="2" customWidth="1"/>
    <col min="789" max="1023" width="9.1796875" style="2"/>
    <col min="1024" max="1024" width="0.81640625" style="2" customWidth="1"/>
    <col min="1025" max="1025" width="9.1796875" style="2"/>
    <col min="1026" max="1026" width="11.1796875" style="2" customWidth="1"/>
    <col min="1027" max="1027" width="9.1796875" style="2"/>
    <col min="1028" max="1028" width="10.54296875" style="2" customWidth="1"/>
    <col min="1029" max="1029" width="9.1796875" style="2"/>
    <col min="1030" max="1030" width="10.453125" style="2" customWidth="1"/>
    <col min="1031" max="1031" width="7.1796875" style="2" customWidth="1"/>
    <col min="1032" max="1032" width="10.453125" style="2" customWidth="1"/>
    <col min="1033" max="1033" width="9.1796875" style="2"/>
    <col min="1034" max="1034" width="1.81640625" style="2" customWidth="1"/>
    <col min="1035" max="1036" width="9.1796875" style="2"/>
    <col min="1037" max="1037" width="14.81640625" style="2" customWidth="1"/>
    <col min="1038" max="1038" width="2.453125" style="2" customWidth="1"/>
    <col min="1039" max="1039" width="6.453125" style="2" customWidth="1"/>
    <col min="1040" max="1041" width="9.1796875" style="2"/>
    <col min="1042" max="1042" width="12.81640625" style="2" customWidth="1"/>
    <col min="1043" max="1043" width="13.81640625" style="2" customWidth="1"/>
    <col min="1044" max="1044" width="0.81640625" style="2" customWidth="1"/>
    <col min="1045" max="1279" width="9.1796875" style="2"/>
    <col min="1280" max="1280" width="0.81640625" style="2" customWidth="1"/>
    <col min="1281" max="1281" width="9.1796875" style="2"/>
    <col min="1282" max="1282" width="11.1796875" style="2" customWidth="1"/>
    <col min="1283" max="1283" width="9.1796875" style="2"/>
    <col min="1284" max="1284" width="10.54296875" style="2" customWidth="1"/>
    <col min="1285" max="1285" width="9.1796875" style="2"/>
    <col min="1286" max="1286" width="10.453125" style="2" customWidth="1"/>
    <col min="1287" max="1287" width="7.1796875" style="2" customWidth="1"/>
    <col min="1288" max="1288" width="10.453125" style="2" customWidth="1"/>
    <col min="1289" max="1289" width="9.1796875" style="2"/>
    <col min="1290" max="1290" width="1.81640625" style="2" customWidth="1"/>
    <col min="1291" max="1292" width="9.1796875" style="2"/>
    <col min="1293" max="1293" width="14.81640625" style="2" customWidth="1"/>
    <col min="1294" max="1294" width="2.453125" style="2" customWidth="1"/>
    <col min="1295" max="1295" width="6.453125" style="2" customWidth="1"/>
    <col min="1296" max="1297" width="9.1796875" style="2"/>
    <col min="1298" max="1298" width="12.81640625" style="2" customWidth="1"/>
    <col min="1299" max="1299" width="13.81640625" style="2" customWidth="1"/>
    <col min="1300" max="1300" width="0.81640625" style="2" customWidth="1"/>
    <col min="1301" max="1535" width="9.1796875" style="2"/>
    <col min="1536" max="1536" width="0.81640625" style="2" customWidth="1"/>
    <col min="1537" max="1537" width="9.1796875" style="2"/>
    <col min="1538" max="1538" width="11.1796875" style="2" customWidth="1"/>
    <col min="1539" max="1539" width="9.1796875" style="2"/>
    <col min="1540" max="1540" width="10.54296875" style="2" customWidth="1"/>
    <col min="1541" max="1541" width="9.1796875" style="2"/>
    <col min="1542" max="1542" width="10.453125" style="2" customWidth="1"/>
    <col min="1543" max="1543" width="7.1796875" style="2" customWidth="1"/>
    <col min="1544" max="1544" width="10.453125" style="2" customWidth="1"/>
    <col min="1545" max="1545" width="9.1796875" style="2"/>
    <col min="1546" max="1546" width="1.81640625" style="2" customWidth="1"/>
    <col min="1547" max="1548" width="9.1796875" style="2"/>
    <col min="1549" max="1549" width="14.81640625" style="2" customWidth="1"/>
    <col min="1550" max="1550" width="2.453125" style="2" customWidth="1"/>
    <col min="1551" max="1551" width="6.453125" style="2" customWidth="1"/>
    <col min="1552" max="1553" width="9.1796875" style="2"/>
    <col min="1554" max="1554" width="12.81640625" style="2" customWidth="1"/>
    <col min="1555" max="1555" width="13.81640625" style="2" customWidth="1"/>
    <col min="1556" max="1556" width="0.81640625" style="2" customWidth="1"/>
    <col min="1557" max="1791" width="9.1796875" style="2"/>
    <col min="1792" max="1792" width="0.81640625" style="2" customWidth="1"/>
    <col min="1793" max="1793" width="9.1796875" style="2"/>
    <col min="1794" max="1794" width="11.1796875" style="2" customWidth="1"/>
    <col min="1795" max="1795" width="9.1796875" style="2"/>
    <col min="1796" max="1796" width="10.54296875" style="2" customWidth="1"/>
    <col min="1797" max="1797" width="9.1796875" style="2"/>
    <col min="1798" max="1798" width="10.453125" style="2" customWidth="1"/>
    <col min="1799" max="1799" width="7.1796875" style="2" customWidth="1"/>
    <col min="1800" max="1800" width="10.453125" style="2" customWidth="1"/>
    <col min="1801" max="1801" width="9.1796875" style="2"/>
    <col min="1802" max="1802" width="1.81640625" style="2" customWidth="1"/>
    <col min="1803" max="1804" width="9.1796875" style="2"/>
    <col min="1805" max="1805" width="14.81640625" style="2" customWidth="1"/>
    <col min="1806" max="1806" width="2.453125" style="2" customWidth="1"/>
    <col min="1807" max="1807" width="6.453125" style="2" customWidth="1"/>
    <col min="1808" max="1809" width="9.1796875" style="2"/>
    <col min="1810" max="1810" width="12.81640625" style="2" customWidth="1"/>
    <col min="1811" max="1811" width="13.81640625" style="2" customWidth="1"/>
    <col min="1812" max="1812" width="0.81640625" style="2" customWidth="1"/>
    <col min="1813" max="2047" width="9.1796875" style="2"/>
    <col min="2048" max="2048" width="0.81640625" style="2" customWidth="1"/>
    <col min="2049" max="2049" width="9.1796875" style="2"/>
    <col min="2050" max="2050" width="11.1796875" style="2" customWidth="1"/>
    <col min="2051" max="2051" width="9.1796875" style="2"/>
    <col min="2052" max="2052" width="10.54296875" style="2" customWidth="1"/>
    <col min="2053" max="2053" width="9.1796875" style="2"/>
    <col min="2054" max="2054" width="10.453125" style="2" customWidth="1"/>
    <col min="2055" max="2055" width="7.1796875" style="2" customWidth="1"/>
    <col min="2056" max="2056" width="10.453125" style="2" customWidth="1"/>
    <col min="2057" max="2057" width="9.1796875" style="2"/>
    <col min="2058" max="2058" width="1.81640625" style="2" customWidth="1"/>
    <col min="2059" max="2060" width="9.1796875" style="2"/>
    <col min="2061" max="2061" width="14.81640625" style="2" customWidth="1"/>
    <col min="2062" max="2062" width="2.453125" style="2" customWidth="1"/>
    <col min="2063" max="2063" width="6.453125" style="2" customWidth="1"/>
    <col min="2064" max="2065" width="9.1796875" style="2"/>
    <col min="2066" max="2066" width="12.81640625" style="2" customWidth="1"/>
    <col min="2067" max="2067" width="13.81640625" style="2" customWidth="1"/>
    <col min="2068" max="2068" width="0.81640625" style="2" customWidth="1"/>
    <col min="2069" max="2303" width="9.1796875" style="2"/>
    <col min="2304" max="2304" width="0.81640625" style="2" customWidth="1"/>
    <col min="2305" max="2305" width="9.1796875" style="2"/>
    <col min="2306" max="2306" width="11.1796875" style="2" customWidth="1"/>
    <col min="2307" max="2307" width="9.1796875" style="2"/>
    <col min="2308" max="2308" width="10.54296875" style="2" customWidth="1"/>
    <col min="2309" max="2309" width="9.1796875" style="2"/>
    <col min="2310" max="2310" width="10.453125" style="2" customWidth="1"/>
    <col min="2311" max="2311" width="7.1796875" style="2" customWidth="1"/>
    <col min="2312" max="2312" width="10.453125" style="2" customWidth="1"/>
    <col min="2313" max="2313" width="9.1796875" style="2"/>
    <col min="2314" max="2314" width="1.81640625" style="2" customWidth="1"/>
    <col min="2315" max="2316" width="9.1796875" style="2"/>
    <col min="2317" max="2317" width="14.81640625" style="2" customWidth="1"/>
    <col min="2318" max="2318" width="2.453125" style="2" customWidth="1"/>
    <col min="2319" max="2319" width="6.453125" style="2" customWidth="1"/>
    <col min="2320" max="2321" width="9.1796875" style="2"/>
    <col min="2322" max="2322" width="12.81640625" style="2" customWidth="1"/>
    <col min="2323" max="2323" width="13.81640625" style="2" customWidth="1"/>
    <col min="2324" max="2324" width="0.81640625" style="2" customWidth="1"/>
    <col min="2325" max="2559" width="9.1796875" style="2"/>
    <col min="2560" max="2560" width="0.81640625" style="2" customWidth="1"/>
    <col min="2561" max="2561" width="9.1796875" style="2"/>
    <col min="2562" max="2562" width="11.1796875" style="2" customWidth="1"/>
    <col min="2563" max="2563" width="9.1796875" style="2"/>
    <col min="2564" max="2564" width="10.54296875" style="2" customWidth="1"/>
    <col min="2565" max="2565" width="9.1796875" style="2"/>
    <col min="2566" max="2566" width="10.453125" style="2" customWidth="1"/>
    <col min="2567" max="2567" width="7.1796875" style="2" customWidth="1"/>
    <col min="2568" max="2568" width="10.453125" style="2" customWidth="1"/>
    <col min="2569" max="2569" width="9.1796875" style="2"/>
    <col min="2570" max="2570" width="1.81640625" style="2" customWidth="1"/>
    <col min="2571" max="2572" width="9.1796875" style="2"/>
    <col min="2573" max="2573" width="14.81640625" style="2" customWidth="1"/>
    <col min="2574" max="2574" width="2.453125" style="2" customWidth="1"/>
    <col min="2575" max="2575" width="6.453125" style="2" customWidth="1"/>
    <col min="2576" max="2577" width="9.1796875" style="2"/>
    <col min="2578" max="2578" width="12.81640625" style="2" customWidth="1"/>
    <col min="2579" max="2579" width="13.81640625" style="2" customWidth="1"/>
    <col min="2580" max="2580" width="0.81640625" style="2" customWidth="1"/>
    <col min="2581" max="2815" width="9.1796875" style="2"/>
    <col min="2816" max="2816" width="0.81640625" style="2" customWidth="1"/>
    <col min="2817" max="2817" width="9.1796875" style="2"/>
    <col min="2818" max="2818" width="11.1796875" style="2" customWidth="1"/>
    <col min="2819" max="2819" width="9.1796875" style="2"/>
    <col min="2820" max="2820" width="10.54296875" style="2" customWidth="1"/>
    <col min="2821" max="2821" width="9.1796875" style="2"/>
    <col min="2822" max="2822" width="10.453125" style="2" customWidth="1"/>
    <col min="2823" max="2823" width="7.1796875" style="2" customWidth="1"/>
    <col min="2824" max="2824" width="10.453125" style="2" customWidth="1"/>
    <col min="2825" max="2825" width="9.1796875" style="2"/>
    <col min="2826" max="2826" width="1.81640625" style="2" customWidth="1"/>
    <col min="2827" max="2828" width="9.1796875" style="2"/>
    <col min="2829" max="2829" width="14.81640625" style="2" customWidth="1"/>
    <col min="2830" max="2830" width="2.453125" style="2" customWidth="1"/>
    <col min="2831" max="2831" width="6.453125" style="2" customWidth="1"/>
    <col min="2832" max="2833" width="9.1796875" style="2"/>
    <col min="2834" max="2834" width="12.81640625" style="2" customWidth="1"/>
    <col min="2835" max="2835" width="13.81640625" style="2" customWidth="1"/>
    <col min="2836" max="2836" width="0.81640625" style="2" customWidth="1"/>
    <col min="2837" max="3071" width="9.1796875" style="2"/>
    <col min="3072" max="3072" width="0.81640625" style="2" customWidth="1"/>
    <col min="3073" max="3073" width="9.1796875" style="2"/>
    <col min="3074" max="3074" width="11.1796875" style="2" customWidth="1"/>
    <col min="3075" max="3075" width="9.1796875" style="2"/>
    <col min="3076" max="3076" width="10.54296875" style="2" customWidth="1"/>
    <col min="3077" max="3077" width="9.1796875" style="2"/>
    <col min="3078" max="3078" width="10.453125" style="2" customWidth="1"/>
    <col min="3079" max="3079" width="7.1796875" style="2" customWidth="1"/>
    <col min="3080" max="3080" width="10.453125" style="2" customWidth="1"/>
    <col min="3081" max="3081" width="9.1796875" style="2"/>
    <col min="3082" max="3082" width="1.81640625" style="2" customWidth="1"/>
    <col min="3083" max="3084" width="9.1796875" style="2"/>
    <col min="3085" max="3085" width="14.81640625" style="2" customWidth="1"/>
    <col min="3086" max="3086" width="2.453125" style="2" customWidth="1"/>
    <col min="3087" max="3087" width="6.453125" style="2" customWidth="1"/>
    <col min="3088" max="3089" width="9.1796875" style="2"/>
    <col min="3090" max="3090" width="12.81640625" style="2" customWidth="1"/>
    <col min="3091" max="3091" width="13.81640625" style="2" customWidth="1"/>
    <col min="3092" max="3092" width="0.81640625" style="2" customWidth="1"/>
    <col min="3093" max="3327" width="9.1796875" style="2"/>
    <col min="3328" max="3328" width="0.81640625" style="2" customWidth="1"/>
    <col min="3329" max="3329" width="9.1796875" style="2"/>
    <col min="3330" max="3330" width="11.1796875" style="2" customWidth="1"/>
    <col min="3331" max="3331" width="9.1796875" style="2"/>
    <col min="3332" max="3332" width="10.54296875" style="2" customWidth="1"/>
    <col min="3333" max="3333" width="9.1796875" style="2"/>
    <col min="3334" max="3334" width="10.453125" style="2" customWidth="1"/>
    <col min="3335" max="3335" width="7.1796875" style="2" customWidth="1"/>
    <col min="3336" max="3336" width="10.453125" style="2" customWidth="1"/>
    <col min="3337" max="3337" width="9.1796875" style="2"/>
    <col min="3338" max="3338" width="1.81640625" style="2" customWidth="1"/>
    <col min="3339" max="3340" width="9.1796875" style="2"/>
    <col min="3341" max="3341" width="14.81640625" style="2" customWidth="1"/>
    <col min="3342" max="3342" width="2.453125" style="2" customWidth="1"/>
    <col min="3343" max="3343" width="6.453125" style="2" customWidth="1"/>
    <col min="3344" max="3345" width="9.1796875" style="2"/>
    <col min="3346" max="3346" width="12.81640625" style="2" customWidth="1"/>
    <col min="3347" max="3347" width="13.81640625" style="2" customWidth="1"/>
    <col min="3348" max="3348" width="0.81640625" style="2" customWidth="1"/>
    <col min="3349" max="3583" width="9.1796875" style="2"/>
    <col min="3584" max="3584" width="0.81640625" style="2" customWidth="1"/>
    <col min="3585" max="3585" width="9.1796875" style="2"/>
    <col min="3586" max="3586" width="11.1796875" style="2" customWidth="1"/>
    <col min="3587" max="3587" width="9.1796875" style="2"/>
    <col min="3588" max="3588" width="10.54296875" style="2" customWidth="1"/>
    <col min="3589" max="3589" width="9.1796875" style="2"/>
    <col min="3590" max="3590" width="10.453125" style="2" customWidth="1"/>
    <col min="3591" max="3591" width="7.1796875" style="2" customWidth="1"/>
    <col min="3592" max="3592" width="10.453125" style="2" customWidth="1"/>
    <col min="3593" max="3593" width="9.1796875" style="2"/>
    <col min="3594" max="3594" width="1.81640625" style="2" customWidth="1"/>
    <col min="3595" max="3596" width="9.1796875" style="2"/>
    <col min="3597" max="3597" width="14.81640625" style="2" customWidth="1"/>
    <col min="3598" max="3598" width="2.453125" style="2" customWidth="1"/>
    <col min="3599" max="3599" width="6.453125" style="2" customWidth="1"/>
    <col min="3600" max="3601" width="9.1796875" style="2"/>
    <col min="3602" max="3602" width="12.81640625" style="2" customWidth="1"/>
    <col min="3603" max="3603" width="13.81640625" style="2" customWidth="1"/>
    <col min="3604" max="3604" width="0.81640625" style="2" customWidth="1"/>
    <col min="3605" max="3839" width="9.1796875" style="2"/>
    <col min="3840" max="3840" width="0.81640625" style="2" customWidth="1"/>
    <col min="3841" max="3841" width="9.1796875" style="2"/>
    <col min="3842" max="3842" width="11.1796875" style="2" customWidth="1"/>
    <col min="3843" max="3843" width="9.1796875" style="2"/>
    <col min="3844" max="3844" width="10.54296875" style="2" customWidth="1"/>
    <col min="3845" max="3845" width="9.1796875" style="2"/>
    <col min="3846" max="3846" width="10.453125" style="2" customWidth="1"/>
    <col min="3847" max="3847" width="7.1796875" style="2" customWidth="1"/>
    <col min="3848" max="3848" width="10.453125" style="2" customWidth="1"/>
    <col min="3849" max="3849" width="9.1796875" style="2"/>
    <col min="3850" max="3850" width="1.81640625" style="2" customWidth="1"/>
    <col min="3851" max="3852" width="9.1796875" style="2"/>
    <col min="3853" max="3853" width="14.81640625" style="2" customWidth="1"/>
    <col min="3854" max="3854" width="2.453125" style="2" customWidth="1"/>
    <col min="3855" max="3855" width="6.453125" style="2" customWidth="1"/>
    <col min="3856" max="3857" width="9.1796875" style="2"/>
    <col min="3858" max="3858" width="12.81640625" style="2" customWidth="1"/>
    <col min="3859" max="3859" width="13.81640625" style="2" customWidth="1"/>
    <col min="3860" max="3860" width="0.81640625" style="2" customWidth="1"/>
    <col min="3861" max="4095" width="9.1796875" style="2"/>
    <col min="4096" max="4096" width="0.81640625" style="2" customWidth="1"/>
    <col min="4097" max="4097" width="9.1796875" style="2"/>
    <col min="4098" max="4098" width="11.1796875" style="2" customWidth="1"/>
    <col min="4099" max="4099" width="9.1796875" style="2"/>
    <col min="4100" max="4100" width="10.54296875" style="2" customWidth="1"/>
    <col min="4101" max="4101" width="9.1796875" style="2"/>
    <col min="4102" max="4102" width="10.453125" style="2" customWidth="1"/>
    <col min="4103" max="4103" width="7.1796875" style="2" customWidth="1"/>
    <col min="4104" max="4104" width="10.453125" style="2" customWidth="1"/>
    <col min="4105" max="4105" width="9.1796875" style="2"/>
    <col min="4106" max="4106" width="1.81640625" style="2" customWidth="1"/>
    <col min="4107" max="4108" width="9.1796875" style="2"/>
    <col min="4109" max="4109" width="14.81640625" style="2" customWidth="1"/>
    <col min="4110" max="4110" width="2.453125" style="2" customWidth="1"/>
    <col min="4111" max="4111" width="6.453125" style="2" customWidth="1"/>
    <col min="4112" max="4113" width="9.1796875" style="2"/>
    <col min="4114" max="4114" width="12.81640625" style="2" customWidth="1"/>
    <col min="4115" max="4115" width="13.81640625" style="2" customWidth="1"/>
    <col min="4116" max="4116" width="0.81640625" style="2" customWidth="1"/>
    <col min="4117" max="4351" width="9.1796875" style="2"/>
    <col min="4352" max="4352" width="0.81640625" style="2" customWidth="1"/>
    <col min="4353" max="4353" width="9.1796875" style="2"/>
    <col min="4354" max="4354" width="11.1796875" style="2" customWidth="1"/>
    <col min="4355" max="4355" width="9.1796875" style="2"/>
    <col min="4356" max="4356" width="10.54296875" style="2" customWidth="1"/>
    <col min="4357" max="4357" width="9.1796875" style="2"/>
    <col min="4358" max="4358" width="10.453125" style="2" customWidth="1"/>
    <col min="4359" max="4359" width="7.1796875" style="2" customWidth="1"/>
    <col min="4360" max="4360" width="10.453125" style="2" customWidth="1"/>
    <col min="4361" max="4361" width="9.1796875" style="2"/>
    <col min="4362" max="4362" width="1.81640625" style="2" customWidth="1"/>
    <col min="4363" max="4364" width="9.1796875" style="2"/>
    <col min="4365" max="4365" width="14.81640625" style="2" customWidth="1"/>
    <col min="4366" max="4366" width="2.453125" style="2" customWidth="1"/>
    <col min="4367" max="4367" width="6.453125" style="2" customWidth="1"/>
    <col min="4368" max="4369" width="9.1796875" style="2"/>
    <col min="4370" max="4370" width="12.81640625" style="2" customWidth="1"/>
    <col min="4371" max="4371" width="13.81640625" style="2" customWidth="1"/>
    <col min="4372" max="4372" width="0.81640625" style="2" customWidth="1"/>
    <col min="4373" max="4607" width="9.1796875" style="2"/>
    <col min="4608" max="4608" width="0.81640625" style="2" customWidth="1"/>
    <col min="4609" max="4609" width="9.1796875" style="2"/>
    <col min="4610" max="4610" width="11.1796875" style="2" customWidth="1"/>
    <col min="4611" max="4611" width="9.1796875" style="2"/>
    <col min="4612" max="4612" width="10.54296875" style="2" customWidth="1"/>
    <col min="4613" max="4613" width="9.1796875" style="2"/>
    <col min="4614" max="4614" width="10.453125" style="2" customWidth="1"/>
    <col min="4615" max="4615" width="7.1796875" style="2" customWidth="1"/>
    <col min="4616" max="4616" width="10.453125" style="2" customWidth="1"/>
    <col min="4617" max="4617" width="9.1796875" style="2"/>
    <col min="4618" max="4618" width="1.81640625" style="2" customWidth="1"/>
    <col min="4619" max="4620" width="9.1796875" style="2"/>
    <col min="4621" max="4621" width="14.81640625" style="2" customWidth="1"/>
    <col min="4622" max="4622" width="2.453125" style="2" customWidth="1"/>
    <col min="4623" max="4623" width="6.453125" style="2" customWidth="1"/>
    <col min="4624" max="4625" width="9.1796875" style="2"/>
    <col min="4626" max="4626" width="12.81640625" style="2" customWidth="1"/>
    <col min="4627" max="4627" width="13.81640625" style="2" customWidth="1"/>
    <col min="4628" max="4628" width="0.81640625" style="2" customWidth="1"/>
    <col min="4629" max="4863" width="9.1796875" style="2"/>
    <col min="4864" max="4864" width="0.81640625" style="2" customWidth="1"/>
    <col min="4865" max="4865" width="9.1796875" style="2"/>
    <col min="4866" max="4866" width="11.1796875" style="2" customWidth="1"/>
    <col min="4867" max="4867" width="9.1796875" style="2"/>
    <col min="4868" max="4868" width="10.54296875" style="2" customWidth="1"/>
    <col min="4869" max="4869" width="9.1796875" style="2"/>
    <col min="4870" max="4870" width="10.453125" style="2" customWidth="1"/>
    <col min="4871" max="4871" width="7.1796875" style="2" customWidth="1"/>
    <col min="4872" max="4872" width="10.453125" style="2" customWidth="1"/>
    <col min="4873" max="4873" width="9.1796875" style="2"/>
    <col min="4874" max="4874" width="1.81640625" style="2" customWidth="1"/>
    <col min="4875" max="4876" width="9.1796875" style="2"/>
    <col min="4877" max="4877" width="14.81640625" style="2" customWidth="1"/>
    <col min="4878" max="4878" width="2.453125" style="2" customWidth="1"/>
    <col min="4879" max="4879" width="6.453125" style="2" customWidth="1"/>
    <col min="4880" max="4881" width="9.1796875" style="2"/>
    <col min="4882" max="4882" width="12.81640625" style="2" customWidth="1"/>
    <col min="4883" max="4883" width="13.81640625" style="2" customWidth="1"/>
    <col min="4884" max="4884" width="0.81640625" style="2" customWidth="1"/>
    <col min="4885" max="5119" width="9.1796875" style="2"/>
    <col min="5120" max="5120" width="0.81640625" style="2" customWidth="1"/>
    <col min="5121" max="5121" width="9.1796875" style="2"/>
    <col min="5122" max="5122" width="11.1796875" style="2" customWidth="1"/>
    <col min="5123" max="5123" width="9.1796875" style="2"/>
    <col min="5124" max="5124" width="10.54296875" style="2" customWidth="1"/>
    <col min="5125" max="5125" width="9.1796875" style="2"/>
    <col min="5126" max="5126" width="10.453125" style="2" customWidth="1"/>
    <col min="5127" max="5127" width="7.1796875" style="2" customWidth="1"/>
    <col min="5128" max="5128" width="10.453125" style="2" customWidth="1"/>
    <col min="5129" max="5129" width="9.1796875" style="2"/>
    <col min="5130" max="5130" width="1.81640625" style="2" customWidth="1"/>
    <col min="5131" max="5132" width="9.1796875" style="2"/>
    <col min="5133" max="5133" width="14.81640625" style="2" customWidth="1"/>
    <col min="5134" max="5134" width="2.453125" style="2" customWidth="1"/>
    <col min="5135" max="5135" width="6.453125" style="2" customWidth="1"/>
    <col min="5136" max="5137" width="9.1796875" style="2"/>
    <col min="5138" max="5138" width="12.81640625" style="2" customWidth="1"/>
    <col min="5139" max="5139" width="13.81640625" style="2" customWidth="1"/>
    <col min="5140" max="5140" width="0.81640625" style="2" customWidth="1"/>
    <col min="5141" max="5375" width="9.1796875" style="2"/>
    <col min="5376" max="5376" width="0.81640625" style="2" customWidth="1"/>
    <col min="5377" max="5377" width="9.1796875" style="2"/>
    <col min="5378" max="5378" width="11.1796875" style="2" customWidth="1"/>
    <col min="5379" max="5379" width="9.1796875" style="2"/>
    <col min="5380" max="5380" width="10.54296875" style="2" customWidth="1"/>
    <col min="5381" max="5381" width="9.1796875" style="2"/>
    <col min="5382" max="5382" width="10.453125" style="2" customWidth="1"/>
    <col min="5383" max="5383" width="7.1796875" style="2" customWidth="1"/>
    <col min="5384" max="5384" width="10.453125" style="2" customWidth="1"/>
    <col min="5385" max="5385" width="9.1796875" style="2"/>
    <col min="5386" max="5386" width="1.81640625" style="2" customWidth="1"/>
    <col min="5387" max="5388" width="9.1796875" style="2"/>
    <col min="5389" max="5389" width="14.81640625" style="2" customWidth="1"/>
    <col min="5390" max="5390" width="2.453125" style="2" customWidth="1"/>
    <col min="5391" max="5391" width="6.453125" style="2" customWidth="1"/>
    <col min="5392" max="5393" width="9.1796875" style="2"/>
    <col min="5394" max="5394" width="12.81640625" style="2" customWidth="1"/>
    <col min="5395" max="5395" width="13.81640625" style="2" customWidth="1"/>
    <col min="5396" max="5396" width="0.81640625" style="2" customWidth="1"/>
    <col min="5397" max="5631" width="9.1796875" style="2"/>
    <col min="5632" max="5632" width="0.81640625" style="2" customWidth="1"/>
    <col min="5633" max="5633" width="9.1796875" style="2"/>
    <col min="5634" max="5634" width="11.1796875" style="2" customWidth="1"/>
    <col min="5635" max="5635" width="9.1796875" style="2"/>
    <col min="5636" max="5636" width="10.54296875" style="2" customWidth="1"/>
    <col min="5637" max="5637" width="9.1796875" style="2"/>
    <col min="5638" max="5638" width="10.453125" style="2" customWidth="1"/>
    <col min="5639" max="5639" width="7.1796875" style="2" customWidth="1"/>
    <col min="5640" max="5640" width="10.453125" style="2" customWidth="1"/>
    <col min="5641" max="5641" width="9.1796875" style="2"/>
    <col min="5642" max="5642" width="1.81640625" style="2" customWidth="1"/>
    <col min="5643" max="5644" width="9.1796875" style="2"/>
    <col min="5645" max="5645" width="14.81640625" style="2" customWidth="1"/>
    <col min="5646" max="5646" width="2.453125" style="2" customWidth="1"/>
    <col min="5647" max="5647" width="6.453125" style="2" customWidth="1"/>
    <col min="5648" max="5649" width="9.1796875" style="2"/>
    <col min="5650" max="5650" width="12.81640625" style="2" customWidth="1"/>
    <col min="5651" max="5651" width="13.81640625" style="2" customWidth="1"/>
    <col min="5652" max="5652" width="0.81640625" style="2" customWidth="1"/>
    <col min="5653" max="5887" width="9.1796875" style="2"/>
    <col min="5888" max="5888" width="0.81640625" style="2" customWidth="1"/>
    <col min="5889" max="5889" width="9.1796875" style="2"/>
    <col min="5890" max="5890" width="11.1796875" style="2" customWidth="1"/>
    <col min="5891" max="5891" width="9.1796875" style="2"/>
    <col min="5892" max="5892" width="10.54296875" style="2" customWidth="1"/>
    <col min="5893" max="5893" width="9.1796875" style="2"/>
    <col min="5894" max="5894" width="10.453125" style="2" customWidth="1"/>
    <col min="5895" max="5895" width="7.1796875" style="2" customWidth="1"/>
    <col min="5896" max="5896" width="10.453125" style="2" customWidth="1"/>
    <col min="5897" max="5897" width="9.1796875" style="2"/>
    <col min="5898" max="5898" width="1.81640625" style="2" customWidth="1"/>
    <col min="5899" max="5900" width="9.1796875" style="2"/>
    <col min="5901" max="5901" width="14.81640625" style="2" customWidth="1"/>
    <col min="5902" max="5902" width="2.453125" style="2" customWidth="1"/>
    <col min="5903" max="5903" width="6.453125" style="2" customWidth="1"/>
    <col min="5904" max="5905" width="9.1796875" style="2"/>
    <col min="5906" max="5906" width="12.81640625" style="2" customWidth="1"/>
    <col min="5907" max="5907" width="13.81640625" style="2" customWidth="1"/>
    <col min="5908" max="5908" width="0.81640625" style="2" customWidth="1"/>
    <col min="5909" max="6143" width="9.1796875" style="2"/>
    <col min="6144" max="6144" width="0.81640625" style="2" customWidth="1"/>
    <col min="6145" max="6145" width="9.1796875" style="2"/>
    <col min="6146" max="6146" width="11.1796875" style="2" customWidth="1"/>
    <col min="6147" max="6147" width="9.1796875" style="2"/>
    <col min="6148" max="6148" width="10.54296875" style="2" customWidth="1"/>
    <col min="6149" max="6149" width="9.1796875" style="2"/>
    <col min="6150" max="6150" width="10.453125" style="2" customWidth="1"/>
    <col min="6151" max="6151" width="7.1796875" style="2" customWidth="1"/>
    <col min="6152" max="6152" width="10.453125" style="2" customWidth="1"/>
    <col min="6153" max="6153" width="9.1796875" style="2"/>
    <col min="6154" max="6154" width="1.81640625" style="2" customWidth="1"/>
    <col min="6155" max="6156" width="9.1796875" style="2"/>
    <col min="6157" max="6157" width="14.81640625" style="2" customWidth="1"/>
    <col min="6158" max="6158" width="2.453125" style="2" customWidth="1"/>
    <col min="6159" max="6159" width="6.453125" style="2" customWidth="1"/>
    <col min="6160" max="6161" width="9.1796875" style="2"/>
    <col min="6162" max="6162" width="12.81640625" style="2" customWidth="1"/>
    <col min="6163" max="6163" width="13.81640625" style="2" customWidth="1"/>
    <col min="6164" max="6164" width="0.81640625" style="2" customWidth="1"/>
    <col min="6165" max="6399" width="9.1796875" style="2"/>
    <col min="6400" max="6400" width="0.81640625" style="2" customWidth="1"/>
    <col min="6401" max="6401" width="9.1796875" style="2"/>
    <col min="6402" max="6402" width="11.1796875" style="2" customWidth="1"/>
    <col min="6403" max="6403" width="9.1796875" style="2"/>
    <col min="6404" max="6404" width="10.54296875" style="2" customWidth="1"/>
    <col min="6405" max="6405" width="9.1796875" style="2"/>
    <col min="6406" max="6406" width="10.453125" style="2" customWidth="1"/>
    <col min="6407" max="6407" width="7.1796875" style="2" customWidth="1"/>
    <col min="6408" max="6408" width="10.453125" style="2" customWidth="1"/>
    <col min="6409" max="6409" width="9.1796875" style="2"/>
    <col min="6410" max="6410" width="1.81640625" style="2" customWidth="1"/>
    <col min="6411" max="6412" width="9.1796875" style="2"/>
    <col min="6413" max="6413" width="14.81640625" style="2" customWidth="1"/>
    <col min="6414" max="6414" width="2.453125" style="2" customWidth="1"/>
    <col min="6415" max="6415" width="6.453125" style="2" customWidth="1"/>
    <col min="6416" max="6417" width="9.1796875" style="2"/>
    <col min="6418" max="6418" width="12.81640625" style="2" customWidth="1"/>
    <col min="6419" max="6419" width="13.81640625" style="2" customWidth="1"/>
    <col min="6420" max="6420" width="0.81640625" style="2" customWidth="1"/>
    <col min="6421" max="6655" width="9.1796875" style="2"/>
    <col min="6656" max="6656" width="0.81640625" style="2" customWidth="1"/>
    <col min="6657" max="6657" width="9.1796875" style="2"/>
    <col min="6658" max="6658" width="11.1796875" style="2" customWidth="1"/>
    <col min="6659" max="6659" width="9.1796875" style="2"/>
    <col min="6660" max="6660" width="10.54296875" style="2" customWidth="1"/>
    <col min="6661" max="6661" width="9.1796875" style="2"/>
    <col min="6662" max="6662" width="10.453125" style="2" customWidth="1"/>
    <col min="6663" max="6663" width="7.1796875" style="2" customWidth="1"/>
    <col min="6664" max="6664" width="10.453125" style="2" customWidth="1"/>
    <col min="6665" max="6665" width="9.1796875" style="2"/>
    <col min="6666" max="6666" width="1.81640625" style="2" customWidth="1"/>
    <col min="6667" max="6668" width="9.1796875" style="2"/>
    <col min="6669" max="6669" width="14.81640625" style="2" customWidth="1"/>
    <col min="6670" max="6670" width="2.453125" style="2" customWidth="1"/>
    <col min="6671" max="6671" width="6.453125" style="2" customWidth="1"/>
    <col min="6672" max="6673" width="9.1796875" style="2"/>
    <col min="6674" max="6674" width="12.81640625" style="2" customWidth="1"/>
    <col min="6675" max="6675" width="13.81640625" style="2" customWidth="1"/>
    <col min="6676" max="6676" width="0.81640625" style="2" customWidth="1"/>
    <col min="6677" max="6911" width="9.1796875" style="2"/>
    <col min="6912" max="6912" width="0.81640625" style="2" customWidth="1"/>
    <col min="6913" max="6913" width="9.1796875" style="2"/>
    <col min="6914" max="6914" width="11.1796875" style="2" customWidth="1"/>
    <col min="6915" max="6915" width="9.1796875" style="2"/>
    <col min="6916" max="6916" width="10.54296875" style="2" customWidth="1"/>
    <col min="6917" max="6917" width="9.1796875" style="2"/>
    <col min="6918" max="6918" width="10.453125" style="2" customWidth="1"/>
    <col min="6919" max="6919" width="7.1796875" style="2" customWidth="1"/>
    <col min="6920" max="6920" width="10.453125" style="2" customWidth="1"/>
    <col min="6921" max="6921" width="9.1796875" style="2"/>
    <col min="6922" max="6922" width="1.81640625" style="2" customWidth="1"/>
    <col min="6923" max="6924" width="9.1796875" style="2"/>
    <col min="6925" max="6925" width="14.81640625" style="2" customWidth="1"/>
    <col min="6926" max="6926" width="2.453125" style="2" customWidth="1"/>
    <col min="6927" max="6927" width="6.453125" style="2" customWidth="1"/>
    <col min="6928" max="6929" width="9.1796875" style="2"/>
    <col min="6930" max="6930" width="12.81640625" style="2" customWidth="1"/>
    <col min="6931" max="6931" width="13.81640625" style="2" customWidth="1"/>
    <col min="6932" max="6932" width="0.81640625" style="2" customWidth="1"/>
    <col min="6933" max="7167" width="9.1796875" style="2"/>
    <col min="7168" max="7168" width="0.81640625" style="2" customWidth="1"/>
    <col min="7169" max="7169" width="9.1796875" style="2"/>
    <col min="7170" max="7170" width="11.1796875" style="2" customWidth="1"/>
    <col min="7171" max="7171" width="9.1796875" style="2"/>
    <col min="7172" max="7172" width="10.54296875" style="2" customWidth="1"/>
    <col min="7173" max="7173" width="9.1796875" style="2"/>
    <col min="7174" max="7174" width="10.453125" style="2" customWidth="1"/>
    <col min="7175" max="7175" width="7.1796875" style="2" customWidth="1"/>
    <col min="7176" max="7176" width="10.453125" style="2" customWidth="1"/>
    <col min="7177" max="7177" width="9.1796875" style="2"/>
    <col min="7178" max="7178" width="1.81640625" style="2" customWidth="1"/>
    <col min="7179" max="7180" width="9.1796875" style="2"/>
    <col min="7181" max="7181" width="14.81640625" style="2" customWidth="1"/>
    <col min="7182" max="7182" width="2.453125" style="2" customWidth="1"/>
    <col min="7183" max="7183" width="6.453125" style="2" customWidth="1"/>
    <col min="7184" max="7185" width="9.1796875" style="2"/>
    <col min="7186" max="7186" width="12.81640625" style="2" customWidth="1"/>
    <col min="7187" max="7187" width="13.81640625" style="2" customWidth="1"/>
    <col min="7188" max="7188" width="0.81640625" style="2" customWidth="1"/>
    <col min="7189" max="7423" width="9.1796875" style="2"/>
    <col min="7424" max="7424" width="0.81640625" style="2" customWidth="1"/>
    <col min="7425" max="7425" width="9.1796875" style="2"/>
    <col min="7426" max="7426" width="11.1796875" style="2" customWidth="1"/>
    <col min="7427" max="7427" width="9.1796875" style="2"/>
    <col min="7428" max="7428" width="10.54296875" style="2" customWidth="1"/>
    <col min="7429" max="7429" width="9.1796875" style="2"/>
    <col min="7430" max="7430" width="10.453125" style="2" customWidth="1"/>
    <col min="7431" max="7431" width="7.1796875" style="2" customWidth="1"/>
    <col min="7432" max="7432" width="10.453125" style="2" customWidth="1"/>
    <col min="7433" max="7433" width="9.1796875" style="2"/>
    <col min="7434" max="7434" width="1.81640625" style="2" customWidth="1"/>
    <col min="7435" max="7436" width="9.1796875" style="2"/>
    <col min="7437" max="7437" width="14.81640625" style="2" customWidth="1"/>
    <col min="7438" max="7438" width="2.453125" style="2" customWidth="1"/>
    <col min="7439" max="7439" width="6.453125" style="2" customWidth="1"/>
    <col min="7440" max="7441" width="9.1796875" style="2"/>
    <col min="7442" max="7442" width="12.81640625" style="2" customWidth="1"/>
    <col min="7443" max="7443" width="13.81640625" style="2" customWidth="1"/>
    <col min="7444" max="7444" width="0.81640625" style="2" customWidth="1"/>
    <col min="7445" max="7679" width="9.1796875" style="2"/>
    <col min="7680" max="7680" width="0.81640625" style="2" customWidth="1"/>
    <col min="7681" max="7681" width="9.1796875" style="2"/>
    <col min="7682" max="7682" width="11.1796875" style="2" customWidth="1"/>
    <col min="7683" max="7683" width="9.1796875" style="2"/>
    <col min="7684" max="7684" width="10.54296875" style="2" customWidth="1"/>
    <col min="7685" max="7685" width="9.1796875" style="2"/>
    <col min="7686" max="7686" width="10.453125" style="2" customWidth="1"/>
    <col min="7687" max="7687" width="7.1796875" style="2" customWidth="1"/>
    <col min="7688" max="7688" width="10.453125" style="2" customWidth="1"/>
    <col min="7689" max="7689" width="9.1796875" style="2"/>
    <col min="7690" max="7690" width="1.81640625" style="2" customWidth="1"/>
    <col min="7691" max="7692" width="9.1796875" style="2"/>
    <col min="7693" max="7693" width="14.81640625" style="2" customWidth="1"/>
    <col min="7694" max="7694" width="2.453125" style="2" customWidth="1"/>
    <col min="7695" max="7695" width="6.453125" style="2" customWidth="1"/>
    <col min="7696" max="7697" width="9.1796875" style="2"/>
    <col min="7698" max="7698" width="12.81640625" style="2" customWidth="1"/>
    <col min="7699" max="7699" width="13.81640625" style="2" customWidth="1"/>
    <col min="7700" max="7700" width="0.81640625" style="2" customWidth="1"/>
    <col min="7701" max="7935" width="9.1796875" style="2"/>
    <col min="7936" max="7936" width="0.81640625" style="2" customWidth="1"/>
    <col min="7937" max="7937" width="9.1796875" style="2"/>
    <col min="7938" max="7938" width="11.1796875" style="2" customWidth="1"/>
    <col min="7939" max="7939" width="9.1796875" style="2"/>
    <col min="7940" max="7940" width="10.54296875" style="2" customWidth="1"/>
    <col min="7941" max="7941" width="9.1796875" style="2"/>
    <col min="7942" max="7942" width="10.453125" style="2" customWidth="1"/>
    <col min="7943" max="7943" width="7.1796875" style="2" customWidth="1"/>
    <col min="7944" max="7944" width="10.453125" style="2" customWidth="1"/>
    <col min="7945" max="7945" width="9.1796875" style="2"/>
    <col min="7946" max="7946" width="1.81640625" style="2" customWidth="1"/>
    <col min="7947" max="7948" width="9.1796875" style="2"/>
    <col min="7949" max="7949" width="14.81640625" style="2" customWidth="1"/>
    <col min="7950" max="7950" width="2.453125" style="2" customWidth="1"/>
    <col min="7951" max="7951" width="6.453125" style="2" customWidth="1"/>
    <col min="7952" max="7953" width="9.1796875" style="2"/>
    <col min="7954" max="7954" width="12.81640625" style="2" customWidth="1"/>
    <col min="7955" max="7955" width="13.81640625" style="2" customWidth="1"/>
    <col min="7956" max="7956" width="0.81640625" style="2" customWidth="1"/>
    <col min="7957" max="8191" width="9.1796875" style="2"/>
    <col min="8192" max="8192" width="0.81640625" style="2" customWidth="1"/>
    <col min="8193" max="8193" width="9.1796875" style="2"/>
    <col min="8194" max="8194" width="11.1796875" style="2" customWidth="1"/>
    <col min="8195" max="8195" width="9.1796875" style="2"/>
    <col min="8196" max="8196" width="10.54296875" style="2" customWidth="1"/>
    <col min="8197" max="8197" width="9.1796875" style="2"/>
    <col min="8198" max="8198" width="10.453125" style="2" customWidth="1"/>
    <col min="8199" max="8199" width="7.1796875" style="2" customWidth="1"/>
    <col min="8200" max="8200" width="10.453125" style="2" customWidth="1"/>
    <col min="8201" max="8201" width="9.1796875" style="2"/>
    <col min="8202" max="8202" width="1.81640625" style="2" customWidth="1"/>
    <col min="8203" max="8204" width="9.1796875" style="2"/>
    <col min="8205" max="8205" width="14.81640625" style="2" customWidth="1"/>
    <col min="8206" max="8206" width="2.453125" style="2" customWidth="1"/>
    <col min="8207" max="8207" width="6.453125" style="2" customWidth="1"/>
    <col min="8208" max="8209" width="9.1796875" style="2"/>
    <col min="8210" max="8210" width="12.81640625" style="2" customWidth="1"/>
    <col min="8211" max="8211" width="13.81640625" style="2" customWidth="1"/>
    <col min="8212" max="8212" width="0.81640625" style="2" customWidth="1"/>
    <col min="8213" max="8447" width="9.1796875" style="2"/>
    <col min="8448" max="8448" width="0.81640625" style="2" customWidth="1"/>
    <col min="8449" max="8449" width="9.1796875" style="2"/>
    <col min="8450" max="8450" width="11.1796875" style="2" customWidth="1"/>
    <col min="8451" max="8451" width="9.1796875" style="2"/>
    <col min="8452" max="8452" width="10.54296875" style="2" customWidth="1"/>
    <col min="8453" max="8453" width="9.1796875" style="2"/>
    <col min="8454" max="8454" width="10.453125" style="2" customWidth="1"/>
    <col min="8455" max="8455" width="7.1796875" style="2" customWidth="1"/>
    <col min="8456" max="8456" width="10.453125" style="2" customWidth="1"/>
    <col min="8457" max="8457" width="9.1796875" style="2"/>
    <col min="8458" max="8458" width="1.81640625" style="2" customWidth="1"/>
    <col min="8459" max="8460" width="9.1796875" style="2"/>
    <col min="8461" max="8461" width="14.81640625" style="2" customWidth="1"/>
    <col min="8462" max="8462" width="2.453125" style="2" customWidth="1"/>
    <col min="8463" max="8463" width="6.453125" style="2" customWidth="1"/>
    <col min="8464" max="8465" width="9.1796875" style="2"/>
    <col min="8466" max="8466" width="12.81640625" style="2" customWidth="1"/>
    <col min="8467" max="8467" width="13.81640625" style="2" customWidth="1"/>
    <col min="8468" max="8468" width="0.81640625" style="2" customWidth="1"/>
    <col min="8469" max="8703" width="9.1796875" style="2"/>
    <col min="8704" max="8704" width="0.81640625" style="2" customWidth="1"/>
    <col min="8705" max="8705" width="9.1796875" style="2"/>
    <col min="8706" max="8706" width="11.1796875" style="2" customWidth="1"/>
    <col min="8707" max="8707" width="9.1796875" style="2"/>
    <col min="8708" max="8708" width="10.54296875" style="2" customWidth="1"/>
    <col min="8709" max="8709" width="9.1796875" style="2"/>
    <col min="8710" max="8710" width="10.453125" style="2" customWidth="1"/>
    <col min="8711" max="8711" width="7.1796875" style="2" customWidth="1"/>
    <col min="8712" max="8712" width="10.453125" style="2" customWidth="1"/>
    <col min="8713" max="8713" width="9.1796875" style="2"/>
    <col min="8714" max="8714" width="1.81640625" style="2" customWidth="1"/>
    <col min="8715" max="8716" width="9.1796875" style="2"/>
    <col min="8717" max="8717" width="14.81640625" style="2" customWidth="1"/>
    <col min="8718" max="8718" width="2.453125" style="2" customWidth="1"/>
    <col min="8719" max="8719" width="6.453125" style="2" customWidth="1"/>
    <col min="8720" max="8721" width="9.1796875" style="2"/>
    <col min="8722" max="8722" width="12.81640625" style="2" customWidth="1"/>
    <col min="8723" max="8723" width="13.81640625" style="2" customWidth="1"/>
    <col min="8724" max="8724" width="0.81640625" style="2" customWidth="1"/>
    <col min="8725" max="8959" width="9.1796875" style="2"/>
    <col min="8960" max="8960" width="0.81640625" style="2" customWidth="1"/>
    <col min="8961" max="8961" width="9.1796875" style="2"/>
    <col min="8962" max="8962" width="11.1796875" style="2" customWidth="1"/>
    <col min="8963" max="8963" width="9.1796875" style="2"/>
    <col min="8964" max="8964" width="10.54296875" style="2" customWidth="1"/>
    <col min="8965" max="8965" width="9.1796875" style="2"/>
    <col min="8966" max="8966" width="10.453125" style="2" customWidth="1"/>
    <col min="8967" max="8967" width="7.1796875" style="2" customWidth="1"/>
    <col min="8968" max="8968" width="10.453125" style="2" customWidth="1"/>
    <col min="8969" max="8969" width="9.1796875" style="2"/>
    <col min="8970" max="8970" width="1.81640625" style="2" customWidth="1"/>
    <col min="8971" max="8972" width="9.1796875" style="2"/>
    <col min="8973" max="8973" width="14.81640625" style="2" customWidth="1"/>
    <col min="8974" max="8974" width="2.453125" style="2" customWidth="1"/>
    <col min="8975" max="8975" width="6.453125" style="2" customWidth="1"/>
    <col min="8976" max="8977" width="9.1796875" style="2"/>
    <col min="8978" max="8978" width="12.81640625" style="2" customWidth="1"/>
    <col min="8979" max="8979" width="13.81640625" style="2" customWidth="1"/>
    <col min="8980" max="8980" width="0.81640625" style="2" customWidth="1"/>
    <col min="8981" max="9215" width="9.1796875" style="2"/>
    <col min="9216" max="9216" width="0.81640625" style="2" customWidth="1"/>
    <col min="9217" max="9217" width="9.1796875" style="2"/>
    <col min="9218" max="9218" width="11.1796875" style="2" customWidth="1"/>
    <col min="9219" max="9219" width="9.1796875" style="2"/>
    <col min="9220" max="9220" width="10.54296875" style="2" customWidth="1"/>
    <col min="9221" max="9221" width="9.1796875" style="2"/>
    <col min="9222" max="9222" width="10.453125" style="2" customWidth="1"/>
    <col min="9223" max="9223" width="7.1796875" style="2" customWidth="1"/>
    <col min="9224" max="9224" width="10.453125" style="2" customWidth="1"/>
    <col min="9225" max="9225" width="9.1796875" style="2"/>
    <col min="9226" max="9226" width="1.81640625" style="2" customWidth="1"/>
    <col min="9227" max="9228" width="9.1796875" style="2"/>
    <col min="9229" max="9229" width="14.81640625" style="2" customWidth="1"/>
    <col min="9230" max="9230" width="2.453125" style="2" customWidth="1"/>
    <col min="9231" max="9231" width="6.453125" style="2" customWidth="1"/>
    <col min="9232" max="9233" width="9.1796875" style="2"/>
    <col min="9234" max="9234" width="12.81640625" style="2" customWidth="1"/>
    <col min="9235" max="9235" width="13.81640625" style="2" customWidth="1"/>
    <col min="9236" max="9236" width="0.81640625" style="2" customWidth="1"/>
    <col min="9237" max="9471" width="9.1796875" style="2"/>
    <col min="9472" max="9472" width="0.81640625" style="2" customWidth="1"/>
    <col min="9473" max="9473" width="9.1796875" style="2"/>
    <col min="9474" max="9474" width="11.1796875" style="2" customWidth="1"/>
    <col min="9475" max="9475" width="9.1796875" style="2"/>
    <col min="9476" max="9476" width="10.54296875" style="2" customWidth="1"/>
    <col min="9477" max="9477" width="9.1796875" style="2"/>
    <col min="9478" max="9478" width="10.453125" style="2" customWidth="1"/>
    <col min="9479" max="9479" width="7.1796875" style="2" customWidth="1"/>
    <col min="9480" max="9480" width="10.453125" style="2" customWidth="1"/>
    <col min="9481" max="9481" width="9.1796875" style="2"/>
    <col min="9482" max="9482" width="1.81640625" style="2" customWidth="1"/>
    <col min="9483" max="9484" width="9.1796875" style="2"/>
    <col min="9485" max="9485" width="14.81640625" style="2" customWidth="1"/>
    <col min="9486" max="9486" width="2.453125" style="2" customWidth="1"/>
    <col min="9487" max="9487" width="6.453125" style="2" customWidth="1"/>
    <col min="9488" max="9489" width="9.1796875" style="2"/>
    <col min="9490" max="9490" width="12.81640625" style="2" customWidth="1"/>
    <col min="9491" max="9491" width="13.81640625" style="2" customWidth="1"/>
    <col min="9492" max="9492" width="0.81640625" style="2" customWidth="1"/>
    <col min="9493" max="9727" width="9.1796875" style="2"/>
    <col min="9728" max="9728" width="0.81640625" style="2" customWidth="1"/>
    <col min="9729" max="9729" width="9.1796875" style="2"/>
    <col min="9730" max="9730" width="11.1796875" style="2" customWidth="1"/>
    <col min="9731" max="9731" width="9.1796875" style="2"/>
    <col min="9732" max="9732" width="10.54296875" style="2" customWidth="1"/>
    <col min="9733" max="9733" width="9.1796875" style="2"/>
    <col min="9734" max="9734" width="10.453125" style="2" customWidth="1"/>
    <col min="9735" max="9735" width="7.1796875" style="2" customWidth="1"/>
    <col min="9736" max="9736" width="10.453125" style="2" customWidth="1"/>
    <col min="9737" max="9737" width="9.1796875" style="2"/>
    <col min="9738" max="9738" width="1.81640625" style="2" customWidth="1"/>
    <col min="9739" max="9740" width="9.1796875" style="2"/>
    <col min="9741" max="9741" width="14.81640625" style="2" customWidth="1"/>
    <col min="9742" max="9742" width="2.453125" style="2" customWidth="1"/>
    <col min="9743" max="9743" width="6.453125" style="2" customWidth="1"/>
    <col min="9744" max="9745" width="9.1796875" style="2"/>
    <col min="9746" max="9746" width="12.81640625" style="2" customWidth="1"/>
    <col min="9747" max="9747" width="13.81640625" style="2" customWidth="1"/>
    <col min="9748" max="9748" width="0.81640625" style="2" customWidth="1"/>
    <col min="9749" max="9983" width="9.1796875" style="2"/>
    <col min="9984" max="9984" width="0.81640625" style="2" customWidth="1"/>
    <col min="9985" max="9985" width="9.1796875" style="2"/>
    <col min="9986" max="9986" width="11.1796875" style="2" customWidth="1"/>
    <col min="9987" max="9987" width="9.1796875" style="2"/>
    <col min="9988" max="9988" width="10.54296875" style="2" customWidth="1"/>
    <col min="9989" max="9989" width="9.1796875" style="2"/>
    <col min="9990" max="9990" width="10.453125" style="2" customWidth="1"/>
    <col min="9991" max="9991" width="7.1796875" style="2" customWidth="1"/>
    <col min="9992" max="9992" width="10.453125" style="2" customWidth="1"/>
    <col min="9993" max="9993" width="9.1796875" style="2"/>
    <col min="9994" max="9994" width="1.81640625" style="2" customWidth="1"/>
    <col min="9995" max="9996" width="9.1796875" style="2"/>
    <col min="9997" max="9997" width="14.81640625" style="2" customWidth="1"/>
    <col min="9998" max="9998" width="2.453125" style="2" customWidth="1"/>
    <col min="9999" max="9999" width="6.453125" style="2" customWidth="1"/>
    <col min="10000" max="10001" width="9.1796875" style="2"/>
    <col min="10002" max="10002" width="12.81640625" style="2" customWidth="1"/>
    <col min="10003" max="10003" width="13.81640625" style="2" customWidth="1"/>
    <col min="10004" max="10004" width="0.81640625" style="2" customWidth="1"/>
    <col min="10005" max="10239" width="9.1796875" style="2"/>
    <col min="10240" max="10240" width="0.81640625" style="2" customWidth="1"/>
    <col min="10241" max="10241" width="9.1796875" style="2"/>
    <col min="10242" max="10242" width="11.1796875" style="2" customWidth="1"/>
    <col min="10243" max="10243" width="9.1796875" style="2"/>
    <col min="10244" max="10244" width="10.54296875" style="2" customWidth="1"/>
    <col min="10245" max="10245" width="9.1796875" style="2"/>
    <col min="10246" max="10246" width="10.453125" style="2" customWidth="1"/>
    <col min="10247" max="10247" width="7.1796875" style="2" customWidth="1"/>
    <col min="10248" max="10248" width="10.453125" style="2" customWidth="1"/>
    <col min="10249" max="10249" width="9.1796875" style="2"/>
    <col min="10250" max="10250" width="1.81640625" style="2" customWidth="1"/>
    <col min="10251" max="10252" width="9.1796875" style="2"/>
    <col min="10253" max="10253" width="14.81640625" style="2" customWidth="1"/>
    <col min="10254" max="10254" width="2.453125" style="2" customWidth="1"/>
    <col min="10255" max="10255" width="6.453125" style="2" customWidth="1"/>
    <col min="10256" max="10257" width="9.1796875" style="2"/>
    <col min="10258" max="10258" width="12.81640625" style="2" customWidth="1"/>
    <col min="10259" max="10259" width="13.81640625" style="2" customWidth="1"/>
    <col min="10260" max="10260" width="0.81640625" style="2" customWidth="1"/>
    <col min="10261" max="10495" width="9.1796875" style="2"/>
    <col min="10496" max="10496" width="0.81640625" style="2" customWidth="1"/>
    <col min="10497" max="10497" width="9.1796875" style="2"/>
    <col min="10498" max="10498" width="11.1796875" style="2" customWidth="1"/>
    <col min="10499" max="10499" width="9.1796875" style="2"/>
    <col min="10500" max="10500" width="10.54296875" style="2" customWidth="1"/>
    <col min="10501" max="10501" width="9.1796875" style="2"/>
    <col min="10502" max="10502" width="10.453125" style="2" customWidth="1"/>
    <col min="10503" max="10503" width="7.1796875" style="2" customWidth="1"/>
    <col min="10504" max="10504" width="10.453125" style="2" customWidth="1"/>
    <col min="10505" max="10505" width="9.1796875" style="2"/>
    <col min="10506" max="10506" width="1.81640625" style="2" customWidth="1"/>
    <col min="10507" max="10508" width="9.1796875" style="2"/>
    <col min="10509" max="10509" width="14.81640625" style="2" customWidth="1"/>
    <col min="10510" max="10510" width="2.453125" style="2" customWidth="1"/>
    <col min="10511" max="10511" width="6.453125" style="2" customWidth="1"/>
    <col min="10512" max="10513" width="9.1796875" style="2"/>
    <col min="10514" max="10514" width="12.81640625" style="2" customWidth="1"/>
    <col min="10515" max="10515" width="13.81640625" style="2" customWidth="1"/>
    <col min="10516" max="10516" width="0.81640625" style="2" customWidth="1"/>
    <col min="10517" max="10751" width="9.1796875" style="2"/>
    <col min="10752" max="10752" width="0.81640625" style="2" customWidth="1"/>
    <col min="10753" max="10753" width="9.1796875" style="2"/>
    <col min="10754" max="10754" width="11.1796875" style="2" customWidth="1"/>
    <col min="10755" max="10755" width="9.1796875" style="2"/>
    <col min="10756" max="10756" width="10.54296875" style="2" customWidth="1"/>
    <col min="10757" max="10757" width="9.1796875" style="2"/>
    <col min="10758" max="10758" width="10.453125" style="2" customWidth="1"/>
    <col min="10759" max="10759" width="7.1796875" style="2" customWidth="1"/>
    <col min="10760" max="10760" width="10.453125" style="2" customWidth="1"/>
    <col min="10761" max="10761" width="9.1796875" style="2"/>
    <col min="10762" max="10762" width="1.81640625" style="2" customWidth="1"/>
    <col min="10763" max="10764" width="9.1796875" style="2"/>
    <col min="10765" max="10765" width="14.81640625" style="2" customWidth="1"/>
    <col min="10766" max="10766" width="2.453125" style="2" customWidth="1"/>
    <col min="10767" max="10767" width="6.453125" style="2" customWidth="1"/>
    <col min="10768" max="10769" width="9.1796875" style="2"/>
    <col min="10770" max="10770" width="12.81640625" style="2" customWidth="1"/>
    <col min="10771" max="10771" width="13.81640625" style="2" customWidth="1"/>
    <col min="10772" max="10772" width="0.81640625" style="2" customWidth="1"/>
    <col min="10773" max="11007" width="9.1796875" style="2"/>
    <col min="11008" max="11008" width="0.81640625" style="2" customWidth="1"/>
    <col min="11009" max="11009" width="9.1796875" style="2"/>
    <col min="11010" max="11010" width="11.1796875" style="2" customWidth="1"/>
    <col min="11011" max="11011" width="9.1796875" style="2"/>
    <col min="11012" max="11012" width="10.54296875" style="2" customWidth="1"/>
    <col min="11013" max="11013" width="9.1796875" style="2"/>
    <col min="11014" max="11014" width="10.453125" style="2" customWidth="1"/>
    <col min="11015" max="11015" width="7.1796875" style="2" customWidth="1"/>
    <col min="11016" max="11016" width="10.453125" style="2" customWidth="1"/>
    <col min="11017" max="11017" width="9.1796875" style="2"/>
    <col min="11018" max="11018" width="1.81640625" style="2" customWidth="1"/>
    <col min="11019" max="11020" width="9.1796875" style="2"/>
    <col min="11021" max="11021" width="14.81640625" style="2" customWidth="1"/>
    <col min="11022" max="11022" width="2.453125" style="2" customWidth="1"/>
    <col min="11023" max="11023" width="6.453125" style="2" customWidth="1"/>
    <col min="11024" max="11025" width="9.1796875" style="2"/>
    <col min="11026" max="11026" width="12.81640625" style="2" customWidth="1"/>
    <col min="11027" max="11027" width="13.81640625" style="2" customWidth="1"/>
    <col min="11028" max="11028" width="0.81640625" style="2" customWidth="1"/>
    <col min="11029" max="11263" width="9.1796875" style="2"/>
    <col min="11264" max="11264" width="0.81640625" style="2" customWidth="1"/>
    <col min="11265" max="11265" width="9.1796875" style="2"/>
    <col min="11266" max="11266" width="11.1796875" style="2" customWidth="1"/>
    <col min="11267" max="11267" width="9.1796875" style="2"/>
    <col min="11268" max="11268" width="10.54296875" style="2" customWidth="1"/>
    <col min="11269" max="11269" width="9.1796875" style="2"/>
    <col min="11270" max="11270" width="10.453125" style="2" customWidth="1"/>
    <col min="11271" max="11271" width="7.1796875" style="2" customWidth="1"/>
    <col min="11272" max="11272" width="10.453125" style="2" customWidth="1"/>
    <col min="11273" max="11273" width="9.1796875" style="2"/>
    <col min="11274" max="11274" width="1.81640625" style="2" customWidth="1"/>
    <col min="11275" max="11276" width="9.1796875" style="2"/>
    <col min="11277" max="11277" width="14.81640625" style="2" customWidth="1"/>
    <col min="11278" max="11278" width="2.453125" style="2" customWidth="1"/>
    <col min="11279" max="11279" width="6.453125" style="2" customWidth="1"/>
    <col min="11280" max="11281" width="9.1796875" style="2"/>
    <col min="11282" max="11282" width="12.81640625" style="2" customWidth="1"/>
    <col min="11283" max="11283" width="13.81640625" style="2" customWidth="1"/>
    <col min="11284" max="11284" width="0.81640625" style="2" customWidth="1"/>
    <col min="11285" max="11519" width="9.1796875" style="2"/>
    <col min="11520" max="11520" width="0.81640625" style="2" customWidth="1"/>
    <col min="11521" max="11521" width="9.1796875" style="2"/>
    <col min="11522" max="11522" width="11.1796875" style="2" customWidth="1"/>
    <col min="11523" max="11523" width="9.1796875" style="2"/>
    <col min="11524" max="11524" width="10.54296875" style="2" customWidth="1"/>
    <col min="11525" max="11525" width="9.1796875" style="2"/>
    <col min="11526" max="11526" width="10.453125" style="2" customWidth="1"/>
    <col min="11527" max="11527" width="7.1796875" style="2" customWidth="1"/>
    <col min="11528" max="11528" width="10.453125" style="2" customWidth="1"/>
    <col min="11529" max="11529" width="9.1796875" style="2"/>
    <col min="11530" max="11530" width="1.81640625" style="2" customWidth="1"/>
    <col min="11531" max="11532" width="9.1796875" style="2"/>
    <col min="11533" max="11533" width="14.81640625" style="2" customWidth="1"/>
    <col min="11534" max="11534" width="2.453125" style="2" customWidth="1"/>
    <col min="11535" max="11535" width="6.453125" style="2" customWidth="1"/>
    <col min="11536" max="11537" width="9.1796875" style="2"/>
    <col min="11538" max="11538" width="12.81640625" style="2" customWidth="1"/>
    <col min="11539" max="11539" width="13.81640625" style="2" customWidth="1"/>
    <col min="11540" max="11540" width="0.81640625" style="2" customWidth="1"/>
    <col min="11541" max="11775" width="9.1796875" style="2"/>
    <col min="11776" max="11776" width="0.81640625" style="2" customWidth="1"/>
    <col min="11777" max="11777" width="9.1796875" style="2"/>
    <col min="11778" max="11778" width="11.1796875" style="2" customWidth="1"/>
    <col min="11779" max="11779" width="9.1796875" style="2"/>
    <col min="11780" max="11780" width="10.54296875" style="2" customWidth="1"/>
    <col min="11781" max="11781" width="9.1796875" style="2"/>
    <col min="11782" max="11782" width="10.453125" style="2" customWidth="1"/>
    <col min="11783" max="11783" width="7.1796875" style="2" customWidth="1"/>
    <col min="11784" max="11784" width="10.453125" style="2" customWidth="1"/>
    <col min="11785" max="11785" width="9.1796875" style="2"/>
    <col min="11786" max="11786" width="1.81640625" style="2" customWidth="1"/>
    <col min="11787" max="11788" width="9.1796875" style="2"/>
    <col min="11789" max="11789" width="14.81640625" style="2" customWidth="1"/>
    <col min="11790" max="11790" width="2.453125" style="2" customWidth="1"/>
    <col min="11791" max="11791" width="6.453125" style="2" customWidth="1"/>
    <col min="11792" max="11793" width="9.1796875" style="2"/>
    <col min="11794" max="11794" width="12.81640625" style="2" customWidth="1"/>
    <col min="11795" max="11795" width="13.81640625" style="2" customWidth="1"/>
    <col min="11796" max="11796" width="0.81640625" style="2" customWidth="1"/>
    <col min="11797" max="12031" width="9.1796875" style="2"/>
    <col min="12032" max="12032" width="0.81640625" style="2" customWidth="1"/>
    <col min="12033" max="12033" width="9.1796875" style="2"/>
    <col min="12034" max="12034" width="11.1796875" style="2" customWidth="1"/>
    <col min="12035" max="12035" width="9.1796875" style="2"/>
    <col min="12036" max="12036" width="10.54296875" style="2" customWidth="1"/>
    <col min="12037" max="12037" width="9.1796875" style="2"/>
    <col min="12038" max="12038" width="10.453125" style="2" customWidth="1"/>
    <col min="12039" max="12039" width="7.1796875" style="2" customWidth="1"/>
    <col min="12040" max="12040" width="10.453125" style="2" customWidth="1"/>
    <col min="12041" max="12041" width="9.1796875" style="2"/>
    <col min="12042" max="12042" width="1.81640625" style="2" customWidth="1"/>
    <col min="12043" max="12044" width="9.1796875" style="2"/>
    <col min="12045" max="12045" width="14.81640625" style="2" customWidth="1"/>
    <col min="12046" max="12046" width="2.453125" style="2" customWidth="1"/>
    <col min="12047" max="12047" width="6.453125" style="2" customWidth="1"/>
    <col min="12048" max="12049" width="9.1796875" style="2"/>
    <col min="12050" max="12050" width="12.81640625" style="2" customWidth="1"/>
    <col min="12051" max="12051" width="13.81640625" style="2" customWidth="1"/>
    <col min="12052" max="12052" width="0.81640625" style="2" customWidth="1"/>
    <col min="12053" max="12287" width="9.1796875" style="2"/>
    <col min="12288" max="12288" width="0.81640625" style="2" customWidth="1"/>
    <col min="12289" max="12289" width="9.1796875" style="2"/>
    <col min="12290" max="12290" width="11.1796875" style="2" customWidth="1"/>
    <col min="12291" max="12291" width="9.1796875" style="2"/>
    <col min="12292" max="12292" width="10.54296875" style="2" customWidth="1"/>
    <col min="12293" max="12293" width="9.1796875" style="2"/>
    <col min="12294" max="12294" width="10.453125" style="2" customWidth="1"/>
    <col min="12295" max="12295" width="7.1796875" style="2" customWidth="1"/>
    <col min="12296" max="12296" width="10.453125" style="2" customWidth="1"/>
    <col min="12297" max="12297" width="9.1796875" style="2"/>
    <col min="12298" max="12298" width="1.81640625" style="2" customWidth="1"/>
    <col min="12299" max="12300" width="9.1796875" style="2"/>
    <col min="12301" max="12301" width="14.81640625" style="2" customWidth="1"/>
    <col min="12302" max="12302" width="2.453125" style="2" customWidth="1"/>
    <col min="12303" max="12303" width="6.453125" style="2" customWidth="1"/>
    <col min="12304" max="12305" width="9.1796875" style="2"/>
    <col min="12306" max="12306" width="12.81640625" style="2" customWidth="1"/>
    <col min="12307" max="12307" width="13.81640625" style="2" customWidth="1"/>
    <col min="12308" max="12308" width="0.81640625" style="2" customWidth="1"/>
    <col min="12309" max="12543" width="9.1796875" style="2"/>
    <col min="12544" max="12544" width="0.81640625" style="2" customWidth="1"/>
    <col min="12545" max="12545" width="9.1796875" style="2"/>
    <col min="12546" max="12546" width="11.1796875" style="2" customWidth="1"/>
    <col min="12547" max="12547" width="9.1796875" style="2"/>
    <col min="12548" max="12548" width="10.54296875" style="2" customWidth="1"/>
    <col min="12549" max="12549" width="9.1796875" style="2"/>
    <col min="12550" max="12550" width="10.453125" style="2" customWidth="1"/>
    <col min="12551" max="12551" width="7.1796875" style="2" customWidth="1"/>
    <col min="12552" max="12552" width="10.453125" style="2" customWidth="1"/>
    <col min="12553" max="12553" width="9.1796875" style="2"/>
    <col min="12554" max="12554" width="1.81640625" style="2" customWidth="1"/>
    <col min="12555" max="12556" width="9.1796875" style="2"/>
    <col min="12557" max="12557" width="14.81640625" style="2" customWidth="1"/>
    <col min="12558" max="12558" width="2.453125" style="2" customWidth="1"/>
    <col min="12559" max="12559" width="6.453125" style="2" customWidth="1"/>
    <col min="12560" max="12561" width="9.1796875" style="2"/>
    <col min="12562" max="12562" width="12.81640625" style="2" customWidth="1"/>
    <col min="12563" max="12563" width="13.81640625" style="2" customWidth="1"/>
    <col min="12564" max="12564" width="0.81640625" style="2" customWidth="1"/>
    <col min="12565" max="12799" width="9.1796875" style="2"/>
    <col min="12800" max="12800" width="0.81640625" style="2" customWidth="1"/>
    <col min="12801" max="12801" width="9.1796875" style="2"/>
    <col min="12802" max="12802" width="11.1796875" style="2" customWidth="1"/>
    <col min="12803" max="12803" width="9.1796875" style="2"/>
    <col min="12804" max="12804" width="10.54296875" style="2" customWidth="1"/>
    <col min="12805" max="12805" width="9.1796875" style="2"/>
    <col min="12806" max="12806" width="10.453125" style="2" customWidth="1"/>
    <col min="12807" max="12807" width="7.1796875" style="2" customWidth="1"/>
    <col min="12808" max="12808" width="10.453125" style="2" customWidth="1"/>
    <col min="12809" max="12809" width="9.1796875" style="2"/>
    <col min="12810" max="12810" width="1.81640625" style="2" customWidth="1"/>
    <col min="12811" max="12812" width="9.1796875" style="2"/>
    <col min="12813" max="12813" width="14.81640625" style="2" customWidth="1"/>
    <col min="12814" max="12814" width="2.453125" style="2" customWidth="1"/>
    <col min="12815" max="12815" width="6.453125" style="2" customWidth="1"/>
    <col min="12816" max="12817" width="9.1796875" style="2"/>
    <col min="12818" max="12818" width="12.81640625" style="2" customWidth="1"/>
    <col min="12819" max="12819" width="13.81640625" style="2" customWidth="1"/>
    <col min="12820" max="12820" width="0.81640625" style="2" customWidth="1"/>
    <col min="12821" max="13055" width="9.1796875" style="2"/>
    <col min="13056" max="13056" width="0.81640625" style="2" customWidth="1"/>
    <col min="13057" max="13057" width="9.1796875" style="2"/>
    <col min="13058" max="13058" width="11.1796875" style="2" customWidth="1"/>
    <col min="13059" max="13059" width="9.1796875" style="2"/>
    <col min="13060" max="13060" width="10.54296875" style="2" customWidth="1"/>
    <col min="13061" max="13061" width="9.1796875" style="2"/>
    <col min="13062" max="13062" width="10.453125" style="2" customWidth="1"/>
    <col min="13063" max="13063" width="7.1796875" style="2" customWidth="1"/>
    <col min="13064" max="13064" width="10.453125" style="2" customWidth="1"/>
    <col min="13065" max="13065" width="9.1796875" style="2"/>
    <col min="13066" max="13066" width="1.81640625" style="2" customWidth="1"/>
    <col min="13067" max="13068" width="9.1796875" style="2"/>
    <col min="13069" max="13069" width="14.81640625" style="2" customWidth="1"/>
    <col min="13070" max="13070" width="2.453125" style="2" customWidth="1"/>
    <col min="13071" max="13071" width="6.453125" style="2" customWidth="1"/>
    <col min="13072" max="13073" width="9.1796875" style="2"/>
    <col min="13074" max="13074" width="12.81640625" style="2" customWidth="1"/>
    <col min="13075" max="13075" width="13.81640625" style="2" customWidth="1"/>
    <col min="13076" max="13076" width="0.81640625" style="2" customWidth="1"/>
    <col min="13077" max="13311" width="9.1796875" style="2"/>
    <col min="13312" max="13312" width="0.81640625" style="2" customWidth="1"/>
    <col min="13313" max="13313" width="9.1796875" style="2"/>
    <col min="13314" max="13314" width="11.1796875" style="2" customWidth="1"/>
    <col min="13315" max="13315" width="9.1796875" style="2"/>
    <col min="13316" max="13316" width="10.54296875" style="2" customWidth="1"/>
    <col min="13317" max="13317" width="9.1796875" style="2"/>
    <col min="13318" max="13318" width="10.453125" style="2" customWidth="1"/>
    <col min="13319" max="13319" width="7.1796875" style="2" customWidth="1"/>
    <col min="13320" max="13320" width="10.453125" style="2" customWidth="1"/>
    <col min="13321" max="13321" width="9.1796875" style="2"/>
    <col min="13322" max="13322" width="1.81640625" style="2" customWidth="1"/>
    <col min="13323" max="13324" width="9.1796875" style="2"/>
    <col min="13325" max="13325" width="14.81640625" style="2" customWidth="1"/>
    <col min="13326" max="13326" width="2.453125" style="2" customWidth="1"/>
    <col min="13327" max="13327" width="6.453125" style="2" customWidth="1"/>
    <col min="13328" max="13329" width="9.1796875" style="2"/>
    <col min="13330" max="13330" width="12.81640625" style="2" customWidth="1"/>
    <col min="13331" max="13331" width="13.81640625" style="2" customWidth="1"/>
    <col min="13332" max="13332" width="0.81640625" style="2" customWidth="1"/>
    <col min="13333" max="13567" width="9.1796875" style="2"/>
    <col min="13568" max="13568" width="0.81640625" style="2" customWidth="1"/>
    <col min="13569" max="13569" width="9.1796875" style="2"/>
    <col min="13570" max="13570" width="11.1796875" style="2" customWidth="1"/>
    <col min="13571" max="13571" width="9.1796875" style="2"/>
    <col min="13572" max="13572" width="10.54296875" style="2" customWidth="1"/>
    <col min="13573" max="13573" width="9.1796875" style="2"/>
    <col min="13574" max="13574" width="10.453125" style="2" customWidth="1"/>
    <col min="13575" max="13575" width="7.1796875" style="2" customWidth="1"/>
    <col min="13576" max="13576" width="10.453125" style="2" customWidth="1"/>
    <col min="13577" max="13577" width="9.1796875" style="2"/>
    <col min="13578" max="13578" width="1.81640625" style="2" customWidth="1"/>
    <col min="13579" max="13580" width="9.1796875" style="2"/>
    <col min="13581" max="13581" width="14.81640625" style="2" customWidth="1"/>
    <col min="13582" max="13582" width="2.453125" style="2" customWidth="1"/>
    <col min="13583" max="13583" width="6.453125" style="2" customWidth="1"/>
    <col min="13584" max="13585" width="9.1796875" style="2"/>
    <col min="13586" max="13586" width="12.81640625" style="2" customWidth="1"/>
    <col min="13587" max="13587" width="13.81640625" style="2" customWidth="1"/>
    <col min="13588" max="13588" width="0.81640625" style="2" customWidth="1"/>
    <col min="13589" max="13823" width="9.1796875" style="2"/>
    <col min="13824" max="13824" width="0.81640625" style="2" customWidth="1"/>
    <col min="13825" max="13825" width="9.1796875" style="2"/>
    <col min="13826" max="13826" width="11.1796875" style="2" customWidth="1"/>
    <col min="13827" max="13827" width="9.1796875" style="2"/>
    <col min="13828" max="13828" width="10.54296875" style="2" customWidth="1"/>
    <col min="13829" max="13829" width="9.1796875" style="2"/>
    <col min="13830" max="13830" width="10.453125" style="2" customWidth="1"/>
    <col min="13831" max="13831" width="7.1796875" style="2" customWidth="1"/>
    <col min="13832" max="13832" width="10.453125" style="2" customWidth="1"/>
    <col min="13833" max="13833" width="9.1796875" style="2"/>
    <col min="13834" max="13834" width="1.81640625" style="2" customWidth="1"/>
    <col min="13835" max="13836" width="9.1796875" style="2"/>
    <col min="13837" max="13837" width="14.81640625" style="2" customWidth="1"/>
    <col min="13838" max="13838" width="2.453125" style="2" customWidth="1"/>
    <col min="13839" max="13839" width="6.453125" style="2" customWidth="1"/>
    <col min="13840" max="13841" width="9.1796875" style="2"/>
    <col min="13842" max="13842" width="12.81640625" style="2" customWidth="1"/>
    <col min="13843" max="13843" width="13.81640625" style="2" customWidth="1"/>
    <col min="13844" max="13844" width="0.81640625" style="2" customWidth="1"/>
    <col min="13845" max="14079" width="9.1796875" style="2"/>
    <col min="14080" max="14080" width="0.81640625" style="2" customWidth="1"/>
    <col min="14081" max="14081" width="9.1796875" style="2"/>
    <col min="14082" max="14082" width="11.1796875" style="2" customWidth="1"/>
    <col min="14083" max="14083" width="9.1796875" style="2"/>
    <col min="14084" max="14084" width="10.54296875" style="2" customWidth="1"/>
    <col min="14085" max="14085" width="9.1796875" style="2"/>
    <col min="14086" max="14086" width="10.453125" style="2" customWidth="1"/>
    <col min="14087" max="14087" width="7.1796875" style="2" customWidth="1"/>
    <col min="14088" max="14088" width="10.453125" style="2" customWidth="1"/>
    <col min="14089" max="14089" width="9.1796875" style="2"/>
    <col min="14090" max="14090" width="1.81640625" style="2" customWidth="1"/>
    <col min="14091" max="14092" width="9.1796875" style="2"/>
    <col min="14093" max="14093" width="14.81640625" style="2" customWidth="1"/>
    <col min="14094" max="14094" width="2.453125" style="2" customWidth="1"/>
    <col min="14095" max="14095" width="6.453125" style="2" customWidth="1"/>
    <col min="14096" max="14097" width="9.1796875" style="2"/>
    <col min="14098" max="14098" width="12.81640625" style="2" customWidth="1"/>
    <col min="14099" max="14099" width="13.81640625" style="2" customWidth="1"/>
    <col min="14100" max="14100" width="0.81640625" style="2" customWidth="1"/>
    <col min="14101" max="14335" width="9.1796875" style="2"/>
    <col min="14336" max="14336" width="0.81640625" style="2" customWidth="1"/>
    <col min="14337" max="14337" width="9.1796875" style="2"/>
    <col min="14338" max="14338" width="11.1796875" style="2" customWidth="1"/>
    <col min="14339" max="14339" width="9.1796875" style="2"/>
    <col min="14340" max="14340" width="10.54296875" style="2" customWidth="1"/>
    <col min="14341" max="14341" width="9.1796875" style="2"/>
    <col min="14342" max="14342" width="10.453125" style="2" customWidth="1"/>
    <col min="14343" max="14343" width="7.1796875" style="2" customWidth="1"/>
    <col min="14344" max="14344" width="10.453125" style="2" customWidth="1"/>
    <col min="14345" max="14345" width="9.1796875" style="2"/>
    <col min="14346" max="14346" width="1.81640625" style="2" customWidth="1"/>
    <col min="14347" max="14348" width="9.1796875" style="2"/>
    <col min="14349" max="14349" width="14.81640625" style="2" customWidth="1"/>
    <col min="14350" max="14350" width="2.453125" style="2" customWidth="1"/>
    <col min="14351" max="14351" width="6.453125" style="2" customWidth="1"/>
    <col min="14352" max="14353" width="9.1796875" style="2"/>
    <col min="14354" max="14354" width="12.81640625" style="2" customWidth="1"/>
    <col min="14355" max="14355" width="13.81640625" style="2" customWidth="1"/>
    <col min="14356" max="14356" width="0.81640625" style="2" customWidth="1"/>
    <col min="14357" max="14591" width="9.1796875" style="2"/>
    <col min="14592" max="14592" width="0.81640625" style="2" customWidth="1"/>
    <col min="14593" max="14593" width="9.1796875" style="2"/>
    <col min="14594" max="14594" width="11.1796875" style="2" customWidth="1"/>
    <col min="14595" max="14595" width="9.1796875" style="2"/>
    <col min="14596" max="14596" width="10.54296875" style="2" customWidth="1"/>
    <col min="14597" max="14597" width="9.1796875" style="2"/>
    <col min="14598" max="14598" width="10.453125" style="2" customWidth="1"/>
    <col min="14599" max="14599" width="7.1796875" style="2" customWidth="1"/>
    <col min="14600" max="14600" width="10.453125" style="2" customWidth="1"/>
    <col min="14601" max="14601" width="9.1796875" style="2"/>
    <col min="14602" max="14602" width="1.81640625" style="2" customWidth="1"/>
    <col min="14603" max="14604" width="9.1796875" style="2"/>
    <col min="14605" max="14605" width="14.81640625" style="2" customWidth="1"/>
    <col min="14606" max="14606" width="2.453125" style="2" customWidth="1"/>
    <col min="14607" max="14607" width="6.453125" style="2" customWidth="1"/>
    <col min="14608" max="14609" width="9.1796875" style="2"/>
    <col min="14610" max="14610" width="12.81640625" style="2" customWidth="1"/>
    <col min="14611" max="14611" width="13.81640625" style="2" customWidth="1"/>
    <col min="14612" max="14612" width="0.81640625" style="2" customWidth="1"/>
    <col min="14613" max="14847" width="9.1796875" style="2"/>
    <col min="14848" max="14848" width="0.81640625" style="2" customWidth="1"/>
    <col min="14849" max="14849" width="9.1796875" style="2"/>
    <col min="14850" max="14850" width="11.1796875" style="2" customWidth="1"/>
    <col min="14851" max="14851" width="9.1796875" style="2"/>
    <col min="14852" max="14852" width="10.54296875" style="2" customWidth="1"/>
    <col min="14853" max="14853" width="9.1796875" style="2"/>
    <col min="14854" max="14854" width="10.453125" style="2" customWidth="1"/>
    <col min="14855" max="14855" width="7.1796875" style="2" customWidth="1"/>
    <col min="14856" max="14856" width="10.453125" style="2" customWidth="1"/>
    <col min="14857" max="14857" width="9.1796875" style="2"/>
    <col min="14858" max="14858" width="1.81640625" style="2" customWidth="1"/>
    <col min="14859" max="14860" width="9.1796875" style="2"/>
    <col min="14861" max="14861" width="14.81640625" style="2" customWidth="1"/>
    <col min="14862" max="14862" width="2.453125" style="2" customWidth="1"/>
    <col min="14863" max="14863" width="6.453125" style="2" customWidth="1"/>
    <col min="14864" max="14865" width="9.1796875" style="2"/>
    <col min="14866" max="14866" width="12.81640625" style="2" customWidth="1"/>
    <col min="14867" max="14867" width="13.81640625" style="2" customWidth="1"/>
    <col min="14868" max="14868" width="0.81640625" style="2" customWidth="1"/>
    <col min="14869" max="15103" width="9.1796875" style="2"/>
    <col min="15104" max="15104" width="0.81640625" style="2" customWidth="1"/>
    <col min="15105" max="15105" width="9.1796875" style="2"/>
    <col min="15106" max="15106" width="11.1796875" style="2" customWidth="1"/>
    <col min="15107" max="15107" width="9.1796875" style="2"/>
    <col min="15108" max="15108" width="10.54296875" style="2" customWidth="1"/>
    <col min="15109" max="15109" width="9.1796875" style="2"/>
    <col min="15110" max="15110" width="10.453125" style="2" customWidth="1"/>
    <col min="15111" max="15111" width="7.1796875" style="2" customWidth="1"/>
    <col min="15112" max="15112" width="10.453125" style="2" customWidth="1"/>
    <col min="15113" max="15113" width="9.1796875" style="2"/>
    <col min="15114" max="15114" width="1.81640625" style="2" customWidth="1"/>
    <col min="15115" max="15116" width="9.1796875" style="2"/>
    <col min="15117" max="15117" width="14.81640625" style="2" customWidth="1"/>
    <col min="15118" max="15118" width="2.453125" style="2" customWidth="1"/>
    <col min="15119" max="15119" width="6.453125" style="2" customWidth="1"/>
    <col min="15120" max="15121" width="9.1796875" style="2"/>
    <col min="15122" max="15122" width="12.81640625" style="2" customWidth="1"/>
    <col min="15123" max="15123" width="13.81640625" style="2" customWidth="1"/>
    <col min="15124" max="15124" width="0.81640625" style="2" customWidth="1"/>
    <col min="15125" max="15359" width="9.1796875" style="2"/>
    <col min="15360" max="15360" width="0.81640625" style="2" customWidth="1"/>
    <col min="15361" max="15361" width="9.1796875" style="2"/>
    <col min="15362" max="15362" width="11.1796875" style="2" customWidth="1"/>
    <col min="15363" max="15363" width="9.1796875" style="2"/>
    <col min="15364" max="15364" width="10.54296875" style="2" customWidth="1"/>
    <col min="15365" max="15365" width="9.1796875" style="2"/>
    <col min="15366" max="15366" width="10.453125" style="2" customWidth="1"/>
    <col min="15367" max="15367" width="7.1796875" style="2" customWidth="1"/>
    <col min="15368" max="15368" width="10.453125" style="2" customWidth="1"/>
    <col min="15369" max="15369" width="9.1796875" style="2"/>
    <col min="15370" max="15370" width="1.81640625" style="2" customWidth="1"/>
    <col min="15371" max="15372" width="9.1796875" style="2"/>
    <col min="15373" max="15373" width="14.81640625" style="2" customWidth="1"/>
    <col min="15374" max="15374" width="2.453125" style="2" customWidth="1"/>
    <col min="15375" max="15375" width="6.453125" style="2" customWidth="1"/>
    <col min="15376" max="15377" width="9.1796875" style="2"/>
    <col min="15378" max="15378" width="12.81640625" style="2" customWidth="1"/>
    <col min="15379" max="15379" width="13.81640625" style="2" customWidth="1"/>
    <col min="15380" max="15380" width="0.81640625" style="2" customWidth="1"/>
    <col min="15381" max="15615" width="9.1796875" style="2"/>
    <col min="15616" max="15616" width="0.81640625" style="2" customWidth="1"/>
    <col min="15617" max="15617" width="9.1796875" style="2"/>
    <col min="15618" max="15618" width="11.1796875" style="2" customWidth="1"/>
    <col min="15619" max="15619" width="9.1796875" style="2"/>
    <col min="15620" max="15620" width="10.54296875" style="2" customWidth="1"/>
    <col min="15621" max="15621" width="9.1796875" style="2"/>
    <col min="15622" max="15622" width="10.453125" style="2" customWidth="1"/>
    <col min="15623" max="15623" width="7.1796875" style="2" customWidth="1"/>
    <col min="15624" max="15624" width="10.453125" style="2" customWidth="1"/>
    <col min="15625" max="15625" width="9.1796875" style="2"/>
    <col min="15626" max="15626" width="1.81640625" style="2" customWidth="1"/>
    <col min="15627" max="15628" width="9.1796875" style="2"/>
    <col min="15629" max="15629" width="14.81640625" style="2" customWidth="1"/>
    <col min="15630" max="15630" width="2.453125" style="2" customWidth="1"/>
    <col min="15631" max="15631" width="6.453125" style="2" customWidth="1"/>
    <col min="15632" max="15633" width="9.1796875" style="2"/>
    <col min="15634" max="15634" width="12.81640625" style="2" customWidth="1"/>
    <col min="15635" max="15635" width="13.81640625" style="2" customWidth="1"/>
    <col min="15636" max="15636" width="0.81640625" style="2" customWidth="1"/>
    <col min="15637" max="15871" width="9.1796875" style="2"/>
    <col min="15872" max="15872" width="0.81640625" style="2" customWidth="1"/>
    <col min="15873" max="15873" width="9.1796875" style="2"/>
    <col min="15874" max="15874" width="11.1796875" style="2" customWidth="1"/>
    <col min="15875" max="15875" width="9.1796875" style="2"/>
    <col min="15876" max="15876" width="10.54296875" style="2" customWidth="1"/>
    <col min="15877" max="15877" width="9.1796875" style="2"/>
    <col min="15878" max="15878" width="10.453125" style="2" customWidth="1"/>
    <col min="15879" max="15879" width="7.1796875" style="2" customWidth="1"/>
    <col min="15880" max="15880" width="10.453125" style="2" customWidth="1"/>
    <col min="15881" max="15881" width="9.1796875" style="2"/>
    <col min="15882" max="15882" width="1.81640625" style="2" customWidth="1"/>
    <col min="15883" max="15884" width="9.1796875" style="2"/>
    <col min="15885" max="15885" width="14.81640625" style="2" customWidth="1"/>
    <col min="15886" max="15886" width="2.453125" style="2" customWidth="1"/>
    <col min="15887" max="15887" width="6.453125" style="2" customWidth="1"/>
    <col min="15888" max="15889" width="9.1796875" style="2"/>
    <col min="15890" max="15890" width="12.81640625" style="2" customWidth="1"/>
    <col min="15891" max="15891" width="13.81640625" style="2" customWidth="1"/>
    <col min="15892" max="15892" width="0.81640625" style="2" customWidth="1"/>
    <col min="15893" max="16127" width="9.1796875" style="2"/>
    <col min="16128" max="16128" width="0.81640625" style="2" customWidth="1"/>
    <col min="16129" max="16129" width="9.1796875" style="2"/>
    <col min="16130" max="16130" width="11.1796875" style="2" customWidth="1"/>
    <col min="16131" max="16131" width="9.1796875" style="2"/>
    <col min="16132" max="16132" width="10.54296875" style="2" customWidth="1"/>
    <col min="16133" max="16133" width="9.1796875" style="2"/>
    <col min="16134" max="16134" width="10.453125" style="2" customWidth="1"/>
    <col min="16135" max="16135" width="7.1796875" style="2" customWidth="1"/>
    <col min="16136" max="16136" width="10.453125" style="2" customWidth="1"/>
    <col min="16137" max="16137" width="9.1796875" style="2"/>
    <col min="16138" max="16138" width="1.81640625" style="2" customWidth="1"/>
    <col min="16139" max="16140" width="9.1796875" style="2"/>
    <col min="16141" max="16141" width="14.81640625" style="2" customWidth="1"/>
    <col min="16142" max="16142" width="2.453125" style="2" customWidth="1"/>
    <col min="16143" max="16143" width="6.453125" style="2" customWidth="1"/>
    <col min="16144" max="16145" width="9.1796875" style="2"/>
    <col min="16146" max="16146" width="12.81640625" style="2" customWidth="1"/>
    <col min="16147" max="16147" width="13.81640625" style="2" customWidth="1"/>
    <col min="16148" max="16148" width="0.81640625" style="2" customWidth="1"/>
    <col min="16149" max="16384" width="9.1796875" style="2"/>
  </cols>
  <sheetData>
    <row r="1" spans="1:22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2" ht="12.75" customHeight="1">
      <c r="A2" s="3"/>
      <c r="B2" s="161"/>
      <c r="C2" s="162"/>
      <c r="D2" s="162"/>
      <c r="E2" s="302" t="str">
        <f>"Closing Report"&amp;" - "&amp;Instruções!C6</f>
        <v xml:space="preserve">Closing Report - </v>
      </c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3"/>
      <c r="Q2" s="370" t="s">
        <v>102</v>
      </c>
      <c r="R2" s="371"/>
      <c r="S2" s="374">
        <f>Instruções!C25</f>
        <v>0</v>
      </c>
      <c r="T2" s="3"/>
    </row>
    <row r="3" spans="1:22" ht="12.75" customHeight="1">
      <c r="A3" s="3"/>
      <c r="B3" s="163" t="s">
        <v>68</v>
      </c>
      <c r="C3" s="69">
        <f>Instruções!C8</f>
        <v>0</v>
      </c>
      <c r="D3" s="16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5"/>
      <c r="Q3" s="372"/>
      <c r="R3" s="373"/>
      <c r="S3" s="298"/>
      <c r="T3" s="3"/>
    </row>
    <row r="4" spans="1:22" ht="15" customHeight="1">
      <c r="A4" s="3"/>
      <c r="B4" s="180"/>
      <c r="C4" s="165"/>
      <c r="D4" s="166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5"/>
      <c r="Q4" s="375" t="s">
        <v>103</v>
      </c>
      <c r="R4" s="376"/>
      <c r="S4" s="381" t="str">
        <f>IF(COUNT(Rundown!F4:F39)*7-1&amp;" dias"="-1 dias","",COUNT(Rundown!F4:F39)*7-1&amp;" dias")</f>
        <v/>
      </c>
      <c r="T4" s="3"/>
    </row>
    <row r="5" spans="1:22" ht="14.25" customHeight="1">
      <c r="A5" s="3"/>
      <c r="B5" s="163" t="s">
        <v>70</v>
      </c>
      <c r="C5" s="69">
        <f>Instruções!C9</f>
        <v>0</v>
      </c>
      <c r="D5" s="166"/>
      <c r="E5" s="306" t="str">
        <f>"Cell No. "&amp;Instruções!C7</f>
        <v xml:space="preserve">Cell No. </v>
      </c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7"/>
      <c r="Q5" s="375"/>
      <c r="R5" s="376"/>
      <c r="S5" s="381"/>
      <c r="T5" s="3"/>
    </row>
    <row r="6" spans="1:22" ht="12.75" customHeight="1">
      <c r="A6" s="3"/>
      <c r="B6" s="167"/>
      <c r="C6" s="166"/>
      <c r="D6" s="16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7"/>
      <c r="Q6" s="377" t="s">
        <v>104</v>
      </c>
      <c r="R6" s="378"/>
      <c r="S6" s="298" t="str">
        <f>IF(COUNT(Rundown!G4:G39)*7-1&amp;" dias"="-1 dias","",COUNT(Rundown!G4:G39)*7-1&amp;" dias")</f>
        <v/>
      </c>
      <c r="T6" s="3"/>
    </row>
    <row r="7" spans="1:22" ht="12.75" customHeight="1">
      <c r="A7" s="3"/>
      <c r="B7" s="169"/>
      <c r="C7" s="170"/>
      <c r="D7" s="170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9"/>
      <c r="Q7" s="379"/>
      <c r="R7" s="380"/>
      <c r="S7" s="299"/>
      <c r="T7" s="3"/>
    </row>
    <row r="8" spans="1:22" ht="15.75" customHeight="1">
      <c r="A8" s="3"/>
      <c r="B8" s="5"/>
      <c r="C8" s="26"/>
      <c r="D8" s="26"/>
      <c r="E8" s="26"/>
      <c r="F8" s="26"/>
      <c r="G8" s="26"/>
      <c r="H8" s="26"/>
      <c r="I8" s="26"/>
      <c r="J8" s="26"/>
      <c r="K8" s="7"/>
      <c r="L8" s="5"/>
      <c r="M8" s="26"/>
      <c r="N8" s="26"/>
      <c r="O8" s="26"/>
      <c r="P8" s="24"/>
      <c r="Q8" s="24"/>
      <c r="R8" s="24"/>
      <c r="S8" s="24"/>
      <c r="T8" s="3"/>
    </row>
    <row r="9" spans="1:22" ht="17.25" customHeight="1">
      <c r="A9" s="3"/>
      <c r="B9" s="322" t="s">
        <v>72</v>
      </c>
      <c r="C9" s="323"/>
      <c r="D9" s="323"/>
      <c r="E9" s="323"/>
      <c r="F9" s="323"/>
      <c r="G9" s="323"/>
      <c r="H9" s="323"/>
      <c r="I9" s="323"/>
      <c r="J9" s="323"/>
      <c r="K9" s="24"/>
      <c r="L9" s="316" t="s">
        <v>105</v>
      </c>
      <c r="M9" s="317"/>
      <c r="N9" s="317"/>
      <c r="O9" s="317"/>
      <c r="P9" s="317"/>
      <c r="Q9" s="317"/>
      <c r="R9" s="317"/>
      <c r="S9" s="318"/>
      <c r="T9" s="3"/>
    </row>
    <row r="10" spans="1:22" ht="12.75" customHeight="1">
      <c r="A10" s="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367"/>
      <c r="M10" s="368"/>
      <c r="N10" s="368"/>
      <c r="O10" s="368"/>
      <c r="P10" s="368"/>
      <c r="Q10" s="368"/>
      <c r="R10" s="368"/>
      <c r="S10" s="369"/>
      <c r="T10" s="3"/>
    </row>
    <row r="11" spans="1:22" ht="12.75" customHeight="1">
      <c r="A11" s="3"/>
      <c r="B11" s="24" t="str">
        <f>Instruções!C6&amp;" ("&amp;Instruções!C11&amp;")"</f>
        <v xml:space="preserve"> ()</v>
      </c>
      <c r="C11" s="24"/>
      <c r="D11" s="24"/>
      <c r="E11" s="24"/>
      <c r="F11" s="24"/>
      <c r="G11" s="24"/>
      <c r="H11" s="24"/>
      <c r="I11" s="24"/>
      <c r="J11" s="24"/>
      <c r="K11" s="24"/>
      <c r="L11" s="382" t="str">
        <f>'Relatório de Status'!L11</f>
        <v>Cell Title</v>
      </c>
      <c r="M11" s="383"/>
      <c r="N11" s="383"/>
      <c r="O11" s="383"/>
      <c r="P11" s="165"/>
      <c r="Q11" s="364" t="str">
        <f>IF((IF(Instruções!C11="HH","",Instruções!C6&amp;" (mh/"&amp;Instruções!C11&amp;")"))=" (mh/)","(mh/unit)",(IF(Instruções!C11="HH","",Instruções!C6&amp;" (mh/"&amp;Instruções!C11&amp;")")))</f>
        <v>(mh/unit)</v>
      </c>
      <c r="R11" s="364"/>
      <c r="S11" s="228"/>
      <c r="T11" s="3"/>
    </row>
    <row r="12" spans="1:22" ht="12.75" customHeight="1">
      <c r="A12" s="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382"/>
      <c r="M12" s="383"/>
      <c r="N12" s="383"/>
      <c r="O12" s="383"/>
      <c r="P12" s="165"/>
      <c r="Q12" s="365"/>
      <c r="R12" s="365"/>
      <c r="S12" s="228"/>
      <c r="T12" s="3"/>
      <c r="V12" s="24"/>
    </row>
    <row r="13" spans="1:22" ht="15" customHeight="1">
      <c r="A13" s="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328" t="s">
        <v>106</v>
      </c>
      <c r="M13" s="332"/>
      <c r="N13" s="332"/>
      <c r="O13" s="332"/>
      <c r="P13" s="165"/>
      <c r="Q13" s="365"/>
      <c r="R13" s="365"/>
      <c r="S13" s="228"/>
      <c r="T13" s="3"/>
    </row>
    <row r="14" spans="1:22" ht="12.75" customHeight="1">
      <c r="A14" s="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360" t="s">
        <v>107</v>
      </c>
      <c r="M14" s="361"/>
      <c r="N14" s="362" t="str">
        <f>IFERROR(SUM(Rundown!G4:G39)/(Instruções!C9-Instruções!C8),"")</f>
        <v/>
      </c>
      <c r="O14" s="362"/>
      <c r="P14" s="165"/>
      <c r="Q14" s="365"/>
      <c r="R14" s="365"/>
      <c r="S14" s="228"/>
      <c r="T14" s="3"/>
    </row>
    <row r="15" spans="1:22" ht="12.75" customHeight="1">
      <c r="A15" s="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330"/>
      <c r="M15" s="331"/>
      <c r="N15" s="362"/>
      <c r="O15" s="362"/>
      <c r="P15" s="165"/>
      <c r="Q15" s="359" t="str">
        <f>IF(Instruções!$C$11="HH","","Plan")</f>
        <v>Plan</v>
      </c>
      <c r="R15" s="366" t="s">
        <v>77</v>
      </c>
      <c r="S15" s="228"/>
      <c r="T15" s="3"/>
    </row>
    <row r="16" spans="1:22" ht="15" customHeight="1">
      <c r="A16" s="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60" t="s">
        <v>108</v>
      </c>
      <c r="M16" s="361"/>
      <c r="N16" s="362">
        <f>IFERROR(SUM(Rundown!G4:G39)/COUNT(Rundown!B4:B39),"")</f>
        <v>0</v>
      </c>
      <c r="O16" s="362"/>
      <c r="P16" s="165"/>
      <c r="Q16" s="359"/>
      <c r="R16" s="332"/>
      <c r="S16" s="228"/>
      <c r="T16" s="3"/>
    </row>
    <row r="17" spans="1:20" ht="15" customHeight="1">
      <c r="A17" s="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328"/>
      <c r="M17" s="329"/>
      <c r="N17" s="362"/>
      <c r="O17" s="362"/>
      <c r="P17" s="165"/>
      <c r="Q17" s="359"/>
      <c r="R17" s="333"/>
      <c r="S17" s="228"/>
      <c r="T17" s="3"/>
    </row>
    <row r="18" spans="1:20" ht="12.75" customHeight="1">
      <c r="A18" s="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359" t="s">
        <v>109</v>
      </c>
      <c r="M18" s="359"/>
      <c r="N18" s="362">
        <f>IFERROR(SUM(Rundown!G4:G39),"")</f>
        <v>0</v>
      </c>
      <c r="O18" s="362"/>
      <c r="P18" s="165"/>
      <c r="Q18" s="363" t="str">
        <f>IFERROR(IF(Instruções!$C$11="HH","",(R23/SUM(Rundown!F4:F39))),"")</f>
        <v/>
      </c>
      <c r="R18" s="363" t="str">
        <f>IFERROR(IF(Instruções!$C$11="HH","",(S23/SUM(Rundown!G4:G39))),"")</f>
        <v/>
      </c>
      <c r="S18" s="228"/>
      <c r="T18" s="3"/>
    </row>
    <row r="19" spans="1:20" ht="15" customHeight="1">
      <c r="A19" s="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359"/>
      <c r="M19" s="359"/>
      <c r="N19" s="362"/>
      <c r="O19" s="362"/>
      <c r="P19" s="229"/>
      <c r="Q19" s="363"/>
      <c r="R19" s="363"/>
      <c r="S19" s="230"/>
      <c r="T19" s="3"/>
    </row>
    <row r="20" spans="1:20" ht="15" customHeight="1">
      <c r="A20" s="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42"/>
      <c r="M20" s="42"/>
      <c r="N20" s="42"/>
      <c r="O20" s="42"/>
      <c r="P20" s="42"/>
      <c r="Q20" s="42"/>
      <c r="R20" s="42"/>
      <c r="S20" s="42"/>
      <c r="T20" s="3"/>
    </row>
    <row r="21" spans="1:20" ht="15.5">
      <c r="A21" s="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313" t="s">
        <v>110</v>
      </c>
      <c r="M21" s="314"/>
      <c r="N21" s="314"/>
      <c r="O21" s="315"/>
      <c r="P21" s="165"/>
      <c r="Q21" s="313" t="str">
        <f>IF(Instruções!$C$11="hh","","Total Staff:")</f>
        <v>Total Staff:</v>
      </c>
      <c r="R21" s="314"/>
      <c r="S21" s="315"/>
      <c r="T21" s="3"/>
    </row>
    <row r="22" spans="1:20" ht="12.75" customHeight="1">
      <c r="A22" s="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46" t="s">
        <v>111</v>
      </c>
      <c r="M22" s="47"/>
      <c r="N22" s="48" t="s">
        <v>84</v>
      </c>
      <c r="O22" s="49" t="s">
        <v>77</v>
      </c>
      <c r="P22" s="165"/>
      <c r="Q22" s="226" t="str">
        <f>IF(Instruções!$C$11="mh","","MH")</f>
        <v>MH</v>
      </c>
      <c r="R22" s="48" t="s">
        <v>84</v>
      </c>
      <c r="S22" s="49" t="s">
        <v>77</v>
      </c>
      <c r="T22" s="3"/>
    </row>
    <row r="23" spans="1:20" ht="15.5">
      <c r="A23" s="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50" t="s">
        <v>112</v>
      </c>
      <c r="M23" s="51"/>
      <c r="N23" s="224" t="str">
        <f>IFERROR(AVERAGE(Efetivo!C4:C49),"")</f>
        <v/>
      </c>
      <c r="O23" s="52" t="str">
        <f>IFERROR(AVERAGE(Efetivo!D4:D49),"")</f>
        <v/>
      </c>
      <c r="P23" s="165"/>
      <c r="Q23" s="234" t="s">
        <v>112</v>
      </c>
      <c r="R23" s="225">
        <f>IFERROR(IF(Instruções!$C$11="hh","",SUM(Efetivo!E4:E49)),"")</f>
        <v>0</v>
      </c>
      <c r="S23" s="236">
        <f>IFERROR(IF(Instruções!$C$11="hh","",SUM(Efetivo!F4:F49)),"")</f>
        <v>0</v>
      </c>
      <c r="T23" s="3"/>
    </row>
    <row r="24" spans="1:20" ht="15.5">
      <c r="A24" s="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53" t="s">
        <v>87</v>
      </c>
      <c r="M24" s="53"/>
      <c r="N24" s="224" t="str">
        <f>IFERROR(AVERAGE(Efetivo!G4:G49),"")</f>
        <v/>
      </c>
      <c r="O24" s="224" t="str">
        <f>IFERROR(AVERAGE(Efetivo!H4:H49),"")</f>
        <v/>
      </c>
      <c r="P24" s="181"/>
      <c r="Q24" s="234" t="s">
        <v>113</v>
      </c>
      <c r="R24" s="235" t="str">
        <f>IFERROR(IF(Instruções!$C$11="hh","",(S23/R23-1)),"")</f>
        <v/>
      </c>
      <c r="S24" s="43"/>
      <c r="T24" s="3"/>
    </row>
    <row r="25" spans="1:20">
      <c r="A25" s="3"/>
      <c r="B25" s="24"/>
      <c r="C25" s="24"/>
      <c r="D25" s="24"/>
      <c r="E25" s="24"/>
      <c r="F25" s="24"/>
      <c r="G25" s="24"/>
      <c r="H25" s="24"/>
      <c r="I25" s="24"/>
      <c r="J25" s="24"/>
      <c r="K25" s="24"/>
      <c r="T25" s="3"/>
    </row>
    <row r="26" spans="1:20" ht="15.75" customHeight="1">
      <c r="A26" s="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390" t="s">
        <v>119</v>
      </c>
      <c r="M26" s="391"/>
      <c r="N26" s="391"/>
      <c r="O26" s="391"/>
      <c r="P26" s="391"/>
      <c r="Q26" s="391"/>
      <c r="R26" s="391"/>
      <c r="S26" s="392"/>
      <c r="T26" s="3"/>
    </row>
    <row r="27" spans="1:20" ht="14.25" customHeight="1">
      <c r="A27" s="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393"/>
      <c r="M27" s="394"/>
      <c r="N27" s="394"/>
      <c r="O27" s="394"/>
      <c r="P27" s="394"/>
      <c r="Q27" s="394"/>
      <c r="R27" s="394"/>
      <c r="S27" s="395"/>
      <c r="T27" s="3"/>
    </row>
    <row r="28" spans="1:20" ht="15.5">
      <c r="A28" s="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182" t="s">
        <v>114</v>
      </c>
      <c r="M28" s="220"/>
      <c r="N28" s="220"/>
      <c r="O28" s="220"/>
      <c r="P28" s="220"/>
      <c r="Q28" s="220"/>
      <c r="R28" s="183"/>
      <c r="S28" s="184"/>
      <c r="T28" s="3"/>
    </row>
    <row r="29" spans="1:20" ht="15.5">
      <c r="A29" s="3"/>
      <c r="B29" s="24"/>
      <c r="C29" s="24"/>
      <c r="D29" s="24"/>
      <c r="E29" s="24"/>
      <c r="F29" s="24"/>
      <c r="G29" s="24"/>
      <c r="H29" s="24"/>
      <c r="I29" s="24"/>
      <c r="J29" s="24"/>
      <c r="K29" s="23"/>
      <c r="L29" s="56"/>
      <c r="M29" s="176"/>
      <c r="N29" s="176"/>
      <c r="O29" s="176"/>
      <c r="P29" s="176"/>
      <c r="Q29" s="176"/>
      <c r="R29" s="55"/>
      <c r="S29" s="57"/>
      <c r="T29" s="3"/>
    </row>
    <row r="30" spans="1:20" ht="15.5">
      <c r="A30" s="3"/>
      <c r="B30" s="24"/>
      <c r="C30" s="24"/>
      <c r="D30" s="24"/>
      <c r="E30" s="24"/>
      <c r="F30" s="24"/>
      <c r="G30" s="24"/>
      <c r="H30" s="24"/>
      <c r="I30" s="24"/>
      <c r="J30" s="24"/>
      <c r="K30" s="23"/>
      <c r="L30" s="56"/>
      <c r="M30" s="176"/>
      <c r="N30" s="176"/>
      <c r="O30" s="176"/>
      <c r="P30" s="176"/>
      <c r="Q30" s="176"/>
      <c r="R30" s="55"/>
      <c r="S30" s="57"/>
      <c r="T30" s="3"/>
    </row>
    <row r="31" spans="1:20" ht="15.5">
      <c r="A31" s="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56"/>
      <c r="M31" s="176"/>
      <c r="N31" s="176"/>
      <c r="O31" s="176"/>
      <c r="P31" s="176"/>
      <c r="Q31" s="176"/>
      <c r="R31" s="55"/>
      <c r="S31" s="57"/>
      <c r="T31" s="3"/>
    </row>
    <row r="32" spans="1:20" ht="15.5">
      <c r="A32" s="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185"/>
      <c r="M32" s="221"/>
      <c r="N32" s="221"/>
      <c r="O32" s="221"/>
      <c r="P32" s="221"/>
      <c r="Q32" s="221"/>
      <c r="R32" s="66"/>
      <c r="S32" s="186"/>
      <c r="T32" s="3"/>
    </row>
    <row r="33" spans="1:20" ht="15.5">
      <c r="A33" s="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182" t="s">
        <v>115</v>
      </c>
      <c r="M33" s="220"/>
      <c r="N33" s="220"/>
      <c r="O33" s="220"/>
      <c r="P33" s="220"/>
      <c r="Q33" s="220"/>
      <c r="R33" s="183"/>
      <c r="S33" s="184"/>
      <c r="T33" s="3"/>
    </row>
    <row r="34" spans="1:20" ht="9.75" customHeight="1">
      <c r="A34" s="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56"/>
      <c r="M34" s="176"/>
      <c r="N34" s="60"/>
      <c r="O34" s="54"/>
      <c r="P34" s="54"/>
      <c r="Q34" s="176"/>
      <c r="R34" s="55"/>
      <c r="S34" s="58"/>
      <c r="T34" s="3"/>
    </row>
    <row r="35" spans="1:20" ht="15" customHeight="1">
      <c r="A35" s="3"/>
      <c r="B35" s="322" t="s">
        <v>88</v>
      </c>
      <c r="C35" s="323"/>
      <c r="D35" s="323"/>
      <c r="E35" s="323"/>
      <c r="F35" s="323"/>
      <c r="G35" s="323"/>
      <c r="H35" s="323"/>
      <c r="I35" s="323"/>
      <c r="J35" s="324"/>
      <c r="K35" s="27"/>
      <c r="L35" s="56"/>
      <c r="M35" s="54"/>
      <c r="N35" s="54"/>
      <c r="O35" s="61"/>
      <c r="P35" s="61"/>
      <c r="Q35" s="61"/>
      <c r="R35" s="55"/>
      <c r="S35" s="57"/>
      <c r="T35" s="3"/>
    </row>
    <row r="36" spans="1:20" ht="33" customHeight="1">
      <c r="A36" s="3"/>
      <c r="B36" s="300" t="s">
        <v>59</v>
      </c>
      <c r="C36" s="334" t="s">
        <v>60</v>
      </c>
      <c r="D36" s="334"/>
      <c r="E36" s="334"/>
      <c r="F36" s="334" t="s">
        <v>90</v>
      </c>
      <c r="G36" s="334"/>
      <c r="H36" s="300" t="s">
        <v>62</v>
      </c>
      <c r="I36" s="300" t="s">
        <v>91</v>
      </c>
      <c r="J36" s="300" t="s">
        <v>63</v>
      </c>
      <c r="K36" s="28"/>
      <c r="L36" s="56"/>
      <c r="M36" s="54"/>
      <c r="N36" s="54"/>
      <c r="O36" s="61"/>
      <c r="P36" s="61"/>
      <c r="Q36" s="61"/>
      <c r="R36" s="55"/>
      <c r="S36" s="57"/>
      <c r="T36" s="3"/>
    </row>
    <row r="37" spans="1:20" ht="30" customHeight="1">
      <c r="A37" s="3"/>
      <c r="B37" s="301"/>
      <c r="C37" s="334"/>
      <c r="D37" s="334"/>
      <c r="E37" s="334"/>
      <c r="F37" s="109" t="s">
        <v>84</v>
      </c>
      <c r="G37" s="109" t="s">
        <v>92</v>
      </c>
      <c r="H37" s="301"/>
      <c r="I37" s="301"/>
      <c r="J37" s="301"/>
      <c r="K37" s="28"/>
      <c r="L37" s="185"/>
      <c r="M37" s="187"/>
      <c r="N37" s="187"/>
      <c r="O37" s="188"/>
      <c r="P37" s="188"/>
      <c r="Q37" s="188"/>
      <c r="R37" s="66"/>
      <c r="S37" s="186"/>
      <c r="T37" s="3"/>
    </row>
    <row r="38" spans="1:20" ht="17.25" customHeight="1">
      <c r="A38" s="3"/>
      <c r="B38" s="233" t="str">
        <f>IF('Relatório de Status'!B38="","",'Relatório de Status'!B38)</f>
        <v/>
      </c>
      <c r="C38" s="384" t="str">
        <f>IF('Relatório de Status'!C38:E38="","",'Relatório de Status'!C38:E38)</f>
        <v/>
      </c>
      <c r="D38" s="385"/>
      <c r="E38" s="386"/>
      <c r="F38" s="215" t="str">
        <f>IF('Relatório de Status'!F38="","",'Relatório de Status'!F38)</f>
        <v/>
      </c>
      <c r="G38" s="215" t="str">
        <f>IF('Relatório de Status'!G38="","",'Relatório de Status'!G38)</f>
        <v/>
      </c>
      <c r="H38" s="215" t="str">
        <f>IF('Relatório de Status'!H38="","",'Relatório de Status'!H38)</f>
        <v/>
      </c>
      <c r="I38" s="215" t="str">
        <f>IF('Relatório de Status'!I38="","",'Relatório de Status'!I38)</f>
        <v/>
      </c>
      <c r="J38" s="215" t="str">
        <f>IF('Relatório de Status'!J38="","",'Relatório de Status'!J38)</f>
        <v/>
      </c>
      <c r="K38" s="28"/>
      <c r="L38" s="182" t="s">
        <v>116</v>
      </c>
      <c r="M38" s="189"/>
      <c r="N38" s="189"/>
      <c r="O38" s="190"/>
      <c r="P38" s="190"/>
      <c r="Q38" s="190"/>
      <c r="R38" s="183"/>
      <c r="S38" s="184"/>
      <c r="T38" s="3"/>
    </row>
    <row r="39" spans="1:20" ht="14.25" customHeight="1">
      <c r="A39" s="3"/>
      <c r="B39" s="233" t="str">
        <f>IF('Relatório de Status'!B39="","",'Relatório de Status'!B39)</f>
        <v/>
      </c>
      <c r="C39" s="384" t="str">
        <f>IF('Relatório de Status'!C39:E39="","",'Relatório de Status'!C39:E39)</f>
        <v/>
      </c>
      <c r="D39" s="385"/>
      <c r="E39" s="386"/>
      <c r="F39" s="215" t="str">
        <f>IF('Relatório de Status'!F39="","",'Relatório de Status'!F39)</f>
        <v/>
      </c>
      <c r="G39" s="215" t="str">
        <f>IF('Relatório de Status'!G39="","",'Relatório de Status'!G39)</f>
        <v/>
      </c>
      <c r="H39" s="215" t="str">
        <f>IF('Relatório de Status'!H39="","",'Relatório de Status'!H39)</f>
        <v/>
      </c>
      <c r="I39" s="215" t="str">
        <f>IF('Relatório de Status'!I39="","",'Relatório de Status'!I39)</f>
        <v/>
      </c>
      <c r="J39" s="215" t="str">
        <f>IF('Relatório de Status'!J39="","",'Relatório de Status'!J39)</f>
        <v/>
      </c>
      <c r="K39" s="28"/>
      <c r="L39" s="56"/>
      <c r="M39" s="54"/>
      <c r="N39" s="54"/>
      <c r="O39" s="61"/>
      <c r="P39" s="61"/>
      <c r="Q39" s="61"/>
      <c r="R39" s="55"/>
      <c r="S39" s="57"/>
      <c r="T39" s="3"/>
    </row>
    <row r="40" spans="1:20" ht="14.25" customHeight="1">
      <c r="A40" s="3"/>
      <c r="B40" s="233" t="str">
        <f>IF('Relatório de Status'!B40="","",'Relatório de Status'!B40)</f>
        <v/>
      </c>
      <c r="C40" s="384" t="str">
        <f>IF('Relatório de Status'!C40:E40="","",'Relatório de Status'!C40:E40)</f>
        <v/>
      </c>
      <c r="D40" s="385"/>
      <c r="E40" s="386"/>
      <c r="F40" s="215" t="str">
        <f>IF('Relatório de Status'!F40="","",'Relatório de Status'!F40)</f>
        <v/>
      </c>
      <c r="G40" s="215" t="str">
        <f>IF('Relatório de Status'!G40="","",'Relatório de Status'!G40)</f>
        <v/>
      </c>
      <c r="H40" s="215" t="str">
        <f>IF('Relatório de Status'!H40="","",'Relatório de Status'!H40)</f>
        <v/>
      </c>
      <c r="I40" s="215" t="str">
        <f>IF('Relatório de Status'!I40="","",'Relatório de Status'!I40)</f>
        <v/>
      </c>
      <c r="J40" s="215" t="str">
        <f>IF('Relatório de Status'!J40="","",'Relatório de Status'!J40)</f>
        <v/>
      </c>
      <c r="K40" s="28"/>
      <c r="L40" s="56"/>
      <c r="M40" s="54"/>
      <c r="N40" s="54"/>
      <c r="O40" s="54"/>
      <c r="P40" s="54"/>
      <c r="Q40" s="54"/>
      <c r="R40" s="55"/>
      <c r="S40" s="57"/>
      <c r="T40" s="3"/>
    </row>
    <row r="41" spans="1:20" ht="14.25" customHeight="1">
      <c r="A41" s="3"/>
      <c r="B41" s="233" t="str">
        <f>IF('Relatório de Status'!B41="","",'Relatório de Status'!B41)</f>
        <v/>
      </c>
      <c r="C41" s="384" t="str">
        <f>IF('Relatório de Status'!C41:E41="","",'Relatório de Status'!C41:E41)</f>
        <v/>
      </c>
      <c r="D41" s="385"/>
      <c r="E41" s="386"/>
      <c r="F41" s="215" t="str">
        <f>IF('Relatório de Status'!F41="","",'Relatório de Status'!F41)</f>
        <v/>
      </c>
      <c r="G41" s="215" t="str">
        <f>IF('Relatório de Status'!G41="","",'Relatório de Status'!G41)</f>
        <v/>
      </c>
      <c r="H41" s="215" t="str">
        <f>IF('Relatório de Status'!H41="","",'Relatório de Status'!H41)</f>
        <v/>
      </c>
      <c r="I41" s="215" t="str">
        <f>IF('Relatório de Status'!I41="","",'Relatório de Status'!I41)</f>
        <v/>
      </c>
      <c r="J41" s="215" t="str">
        <f>IF('Relatório de Status'!J41="","",'Relatório de Status'!J41)</f>
        <v/>
      </c>
      <c r="K41" s="28"/>
      <c r="L41" s="56"/>
      <c r="M41" s="54"/>
      <c r="N41" s="54"/>
      <c r="O41" s="54"/>
      <c r="P41" s="54"/>
      <c r="Q41" s="62"/>
      <c r="R41" s="63"/>
      <c r="S41" s="57"/>
      <c r="T41" s="3"/>
    </row>
    <row r="42" spans="1:20" ht="14.25" customHeight="1">
      <c r="A42" s="3"/>
      <c r="B42" s="233" t="str">
        <f>IF('Relatório de Status'!B42="","",'Relatório de Status'!B42)</f>
        <v/>
      </c>
      <c r="C42" s="384" t="str">
        <f>IF('Relatório de Status'!C42:E42="","",'Relatório de Status'!C42:E42)</f>
        <v/>
      </c>
      <c r="D42" s="385"/>
      <c r="E42" s="386"/>
      <c r="F42" s="215" t="str">
        <f>IF('Relatório de Status'!F42="","",'Relatório de Status'!F42)</f>
        <v/>
      </c>
      <c r="G42" s="215" t="str">
        <f>IF('Relatório de Status'!G42="","",'Relatório de Status'!G42)</f>
        <v/>
      </c>
      <c r="H42" s="215" t="str">
        <f>IF('Relatório de Status'!H42="","",'Relatório de Status'!H42)</f>
        <v/>
      </c>
      <c r="I42" s="215" t="str">
        <f>IF('Relatório de Status'!I42="","",'Relatório de Status'!I42)</f>
        <v/>
      </c>
      <c r="J42" s="215" t="str">
        <f>IF('Relatório de Status'!J42="","",'Relatório de Status'!J42)</f>
        <v/>
      </c>
      <c r="K42" s="28"/>
      <c r="L42" s="56"/>
      <c r="M42" s="54"/>
      <c r="N42" s="54"/>
      <c r="O42" s="54"/>
      <c r="P42" s="54"/>
      <c r="Q42" s="62"/>
      <c r="R42" s="63"/>
      <c r="S42" s="58"/>
      <c r="T42" s="3"/>
    </row>
    <row r="43" spans="1:20" ht="14.25" customHeight="1">
      <c r="A43" s="3"/>
      <c r="B43" s="233" t="str">
        <f>IF('Relatório de Status'!B43="","",'Relatório de Status'!B43)</f>
        <v/>
      </c>
      <c r="C43" s="384" t="str">
        <f>IF('Relatório de Status'!C43:E43="","",'Relatório de Status'!C43:E43)</f>
        <v/>
      </c>
      <c r="D43" s="385"/>
      <c r="E43" s="386"/>
      <c r="F43" s="215" t="str">
        <f>IF('Relatório de Status'!F43="","",'Relatório de Status'!F43)</f>
        <v/>
      </c>
      <c r="G43" s="215" t="str">
        <f>IF('Relatório de Status'!G43="","",'Relatório de Status'!G43)</f>
        <v/>
      </c>
      <c r="H43" s="215" t="str">
        <f>IF('Relatório de Status'!H43="","",'Relatório de Status'!H43)</f>
        <v/>
      </c>
      <c r="I43" s="215" t="str">
        <f>IF('Relatório de Status'!I43="","",'Relatório de Status'!I43)</f>
        <v/>
      </c>
      <c r="J43" s="215" t="str">
        <f>IF('Relatório de Status'!J43="","",'Relatório de Status'!J43)</f>
        <v/>
      </c>
      <c r="K43" s="28"/>
      <c r="L43" s="185"/>
      <c r="M43" s="187"/>
      <c r="N43" s="187"/>
      <c r="O43" s="187"/>
      <c r="P43" s="187"/>
      <c r="Q43" s="191"/>
      <c r="R43" s="67"/>
      <c r="S43" s="68"/>
      <c r="T43" s="3"/>
    </row>
    <row r="44" spans="1:20" ht="15.5">
      <c r="A44" s="3"/>
      <c r="B44" s="233" t="str">
        <f>IF('Relatório de Status'!B44="","",'Relatório de Status'!B44)</f>
        <v/>
      </c>
      <c r="C44" s="384" t="str">
        <f>IF('Relatório de Status'!C44:E44="","",'Relatório de Status'!C44:E44)</f>
        <v/>
      </c>
      <c r="D44" s="385"/>
      <c r="E44" s="386"/>
      <c r="F44" s="215" t="str">
        <f>IF('Relatório de Status'!F44="","",'Relatório de Status'!F44)</f>
        <v/>
      </c>
      <c r="G44" s="215" t="str">
        <f>IF('Relatório de Status'!G44="","",'Relatório de Status'!G44)</f>
        <v/>
      </c>
      <c r="H44" s="215" t="str">
        <f>IF('Relatório de Status'!H44="","",'Relatório de Status'!H44)</f>
        <v/>
      </c>
      <c r="I44" s="215" t="str">
        <f>IF('Relatório de Status'!I44="","",'Relatório de Status'!I44)</f>
        <v/>
      </c>
      <c r="J44" s="215" t="str">
        <f>IF('Relatório de Status'!J44="","",'Relatório de Status'!J44)</f>
        <v/>
      </c>
      <c r="K44" s="28"/>
      <c r="L44" s="182" t="s">
        <v>120</v>
      </c>
      <c r="M44" s="189"/>
      <c r="N44" s="189"/>
      <c r="O44" s="189"/>
      <c r="P44" s="189"/>
      <c r="Q44" s="216"/>
      <c r="R44" s="217"/>
      <c r="S44" s="218"/>
      <c r="T44" s="3"/>
    </row>
    <row r="45" spans="1:20" ht="15" customHeight="1">
      <c r="A45" s="3"/>
      <c r="B45" s="233" t="str">
        <f>IF('Relatório de Status'!B45="","",'Relatório de Status'!B45)</f>
        <v/>
      </c>
      <c r="C45" s="384" t="str">
        <f>IF('Relatório de Status'!C45:E45="","",'Relatório de Status'!C45:E45)</f>
        <v/>
      </c>
      <c r="D45" s="385"/>
      <c r="E45" s="386"/>
      <c r="F45" s="215" t="str">
        <f>IF('Relatório de Status'!F45="","",'Relatório de Status'!F45)</f>
        <v/>
      </c>
      <c r="G45" s="215" t="str">
        <f>IF('Relatório de Status'!G45="","",'Relatório de Status'!G45)</f>
        <v/>
      </c>
      <c r="H45" s="215" t="str">
        <f>IF('Relatório de Status'!H45="","",'Relatório de Status'!H45)</f>
        <v/>
      </c>
      <c r="I45" s="215" t="str">
        <f>IF('Relatório de Status'!I45="","",'Relatório de Status'!I45)</f>
        <v/>
      </c>
      <c r="J45" s="215" t="str">
        <f>IF('Relatório de Status'!J45="","",'Relatório de Status'!J45)</f>
        <v/>
      </c>
      <c r="K45" s="29"/>
      <c r="L45" s="56"/>
      <c r="M45" s="176"/>
      <c r="N45" s="176"/>
      <c r="O45" s="176"/>
      <c r="P45" s="176"/>
      <c r="Q45" s="176"/>
      <c r="R45" s="63"/>
      <c r="S45" s="58"/>
      <c r="T45" s="3"/>
    </row>
    <row r="46" spans="1:20" ht="15.5">
      <c r="A46" s="3"/>
      <c r="B46" s="233" t="str">
        <f>IF('Relatório de Status'!B46="","",'Relatório de Status'!B46)</f>
        <v/>
      </c>
      <c r="C46" s="384" t="str">
        <f>IF('Relatório de Status'!C46:E46="","",'Relatório de Status'!C46:E46)</f>
        <v/>
      </c>
      <c r="D46" s="385"/>
      <c r="E46" s="386"/>
      <c r="F46" s="215" t="str">
        <f>IF('Relatório de Status'!F46="","",'Relatório de Status'!F46)</f>
        <v/>
      </c>
      <c r="G46" s="215" t="str">
        <f>IF('Relatório de Status'!G46="","",'Relatório de Status'!G46)</f>
        <v/>
      </c>
      <c r="H46" s="215" t="str">
        <f>IF('Relatório de Status'!H46="","",'Relatório de Status'!H46)</f>
        <v/>
      </c>
      <c r="I46" s="215" t="str">
        <f>IF('Relatório de Status'!I46="","",'Relatório de Status'!I46)</f>
        <v/>
      </c>
      <c r="J46" s="215" t="str">
        <f>IF('Relatório de Status'!J46="","",'Relatório de Status'!J46)</f>
        <v/>
      </c>
      <c r="K46" s="29"/>
      <c r="L46" s="56"/>
      <c r="M46" s="176"/>
      <c r="N46" s="176"/>
      <c r="O46" s="176"/>
      <c r="P46" s="176"/>
      <c r="Q46" s="176"/>
      <c r="R46" s="63"/>
      <c r="S46" s="58"/>
      <c r="T46" s="3"/>
    </row>
    <row r="47" spans="1:20" ht="15.5">
      <c r="A47" s="3"/>
      <c r="B47" s="233" t="str">
        <f>IF('Relatório de Status'!B47="","",'Relatório de Status'!B47)</f>
        <v/>
      </c>
      <c r="C47" s="384" t="str">
        <f>IF('Relatório de Status'!C47:E47="","",'Relatório de Status'!C47:E47)</f>
        <v/>
      </c>
      <c r="D47" s="385"/>
      <c r="E47" s="386"/>
      <c r="F47" s="215" t="str">
        <f>IF('Relatório de Status'!F47="","",'Relatório de Status'!F47)</f>
        <v/>
      </c>
      <c r="G47" s="215" t="str">
        <f>IF('Relatório de Status'!G47="","",'Relatório de Status'!G47)</f>
        <v/>
      </c>
      <c r="H47" s="215" t="str">
        <f>IF('Relatório de Status'!H47="","",'Relatório de Status'!H47)</f>
        <v/>
      </c>
      <c r="I47" s="215" t="str">
        <f>IF('Relatório de Status'!I47="","",'Relatório de Status'!I47)</f>
        <v/>
      </c>
      <c r="J47" s="215" t="str">
        <f>IF('Relatório de Status'!J47="","",'Relatório de Status'!J47)</f>
        <v/>
      </c>
      <c r="K47" s="29"/>
      <c r="L47" s="56"/>
      <c r="M47" s="176"/>
      <c r="N47" s="176"/>
      <c r="O47" s="176"/>
      <c r="P47" s="176"/>
      <c r="Q47" s="176"/>
      <c r="R47" s="63"/>
      <c r="S47" s="58"/>
      <c r="T47" s="3"/>
    </row>
    <row r="48" spans="1:20" ht="16.5" customHeight="1">
      <c r="A48" s="3"/>
      <c r="B48" s="233" t="str">
        <f>IF('Relatório de Status'!B48="","",'Relatório de Status'!B48)</f>
        <v/>
      </c>
      <c r="C48" s="384" t="str">
        <f>IF('Relatório de Status'!C48:E48="","",'Relatório de Status'!C48:E48)</f>
        <v/>
      </c>
      <c r="D48" s="385"/>
      <c r="E48" s="386"/>
      <c r="F48" s="215" t="str">
        <f>IF('Relatório de Status'!F48="","",'Relatório de Status'!F48)</f>
        <v/>
      </c>
      <c r="G48" s="215" t="str">
        <f>IF('Relatório de Status'!G48="","",'Relatório de Status'!G48)</f>
        <v/>
      </c>
      <c r="H48" s="215" t="str">
        <f>IF('Relatório de Status'!H48="","",'Relatório de Status'!H48)</f>
        <v/>
      </c>
      <c r="I48" s="215" t="str">
        <f>IF('Relatório de Status'!I48="","",'Relatório de Status'!I48)</f>
        <v/>
      </c>
      <c r="J48" s="215" t="str">
        <f>IF('Relatório de Status'!J48="","",'Relatório de Status'!J48)</f>
        <v/>
      </c>
      <c r="K48" s="29"/>
      <c r="L48" s="56"/>
      <c r="M48" s="176"/>
      <c r="N48" s="176"/>
      <c r="O48" s="176"/>
      <c r="P48" s="176"/>
      <c r="Q48" s="176"/>
      <c r="R48" s="176"/>
      <c r="S48" s="58"/>
      <c r="T48" s="3"/>
    </row>
    <row r="49" spans="1:22" ht="15.5">
      <c r="A49" s="3"/>
      <c r="B49" s="233" t="str">
        <f>IF('Relatório de Status'!B49="","",'Relatório de Status'!B49)</f>
        <v/>
      </c>
      <c r="C49" s="384" t="str">
        <f>IF('Relatório de Status'!C49:E49="","",'Relatório de Status'!C49:E49)</f>
        <v/>
      </c>
      <c r="D49" s="385"/>
      <c r="E49" s="386"/>
      <c r="F49" s="215" t="str">
        <f>IF('Relatório de Status'!F49="","",'Relatório de Status'!F49)</f>
        <v/>
      </c>
      <c r="G49" s="215" t="str">
        <f>IF('Relatório de Status'!G49="","",'Relatório de Status'!G49)</f>
        <v/>
      </c>
      <c r="H49" s="215" t="str">
        <f>IF('Relatório de Status'!H49="","",'Relatório de Status'!H49)</f>
        <v/>
      </c>
      <c r="I49" s="215" t="str">
        <f>IF('Relatório de Status'!I49="","",'Relatório de Status'!I49)</f>
        <v/>
      </c>
      <c r="J49" s="215" t="str">
        <f>IF('Relatório de Status'!J49="","",'Relatório de Status'!J49)</f>
        <v/>
      </c>
      <c r="K49" s="29"/>
      <c r="L49" s="56"/>
      <c r="M49" s="54"/>
      <c r="N49" s="54"/>
      <c r="O49" s="54"/>
      <c r="P49" s="54"/>
      <c r="Q49" s="62"/>
      <c r="R49" s="63"/>
      <c r="S49" s="58"/>
      <c r="T49" s="3"/>
    </row>
    <row r="50" spans="1:22" ht="15.5">
      <c r="A50" s="3"/>
      <c r="B50" s="233" t="str">
        <f>IF('Relatório de Status'!B50="","",'Relatório de Status'!B50)</f>
        <v/>
      </c>
      <c r="C50" s="384" t="str">
        <f>IF('Relatório de Status'!C50:E50="","",'Relatório de Status'!C50:E50)</f>
        <v/>
      </c>
      <c r="D50" s="385"/>
      <c r="E50" s="386"/>
      <c r="F50" s="215" t="str">
        <f>IF('Relatório de Status'!F50="","",'Relatório de Status'!F50)</f>
        <v/>
      </c>
      <c r="G50" s="215" t="str">
        <f>IF('Relatório de Status'!G50="","",'Relatório de Status'!G50)</f>
        <v/>
      </c>
      <c r="H50" s="215" t="str">
        <f>IF('Relatório de Status'!H50="","",'Relatório de Status'!H50)</f>
        <v/>
      </c>
      <c r="I50" s="215" t="str">
        <f>IF('Relatório de Status'!I50="","",'Relatório de Status'!I50)</f>
        <v/>
      </c>
      <c r="J50" s="215" t="str">
        <f>IF('Relatório de Status'!J50="","",'Relatório de Status'!J50)</f>
        <v/>
      </c>
      <c r="K50" s="29"/>
      <c r="L50" s="222"/>
      <c r="M50" s="221"/>
      <c r="N50" s="221"/>
      <c r="O50" s="221"/>
      <c r="P50" s="221"/>
      <c r="Q50" s="221"/>
      <c r="R50" s="221"/>
      <c r="S50" s="223"/>
      <c r="T50" s="3"/>
    </row>
    <row r="51" spans="1:22" ht="15.5">
      <c r="A51" s="3"/>
      <c r="B51" s="233" t="str">
        <f>IF('Relatório de Status'!B51="","",'Relatório de Status'!B51)</f>
        <v/>
      </c>
      <c r="C51" s="384" t="str">
        <f>IF('Relatório de Status'!C51:E51="","",'Relatório de Status'!C51:E51)</f>
        <v/>
      </c>
      <c r="D51" s="385"/>
      <c r="E51" s="386"/>
      <c r="F51" s="215" t="str">
        <f>IF('Relatório de Status'!F51="","",'Relatório de Status'!F51)</f>
        <v/>
      </c>
      <c r="G51" s="215" t="str">
        <f>IF('Relatório de Status'!G51="","",'Relatório de Status'!G51)</f>
        <v/>
      </c>
      <c r="H51" s="215" t="str">
        <f>IF('Relatório de Status'!H51="","",'Relatório de Status'!H51)</f>
        <v/>
      </c>
      <c r="I51" s="215" t="str">
        <f>IF('Relatório de Status'!I51="","",'Relatório de Status'!I51)</f>
        <v/>
      </c>
      <c r="J51" s="215" t="str">
        <f>IF('Relatório de Status'!J51="","",'Relatório de Status'!J51)</f>
        <v/>
      </c>
      <c r="K51" s="29"/>
      <c r="L51" s="387" t="s">
        <v>63</v>
      </c>
      <c r="M51" s="388"/>
      <c r="N51" s="388"/>
      <c r="O51" s="388"/>
      <c r="P51" s="388"/>
      <c r="Q51" s="388"/>
      <c r="R51" s="388"/>
      <c r="S51" s="389"/>
      <c r="T51" s="3"/>
    </row>
    <row r="52" spans="1:22" ht="15.5">
      <c r="A52" s="3"/>
      <c r="B52" s="233" t="str">
        <f>IF('Relatório de Status'!B52="","",'Relatório de Status'!B52)</f>
        <v/>
      </c>
      <c r="C52" s="384" t="str">
        <f>IF('Relatório de Status'!C52:E52="","",'Relatório de Status'!C52:E52)</f>
        <v/>
      </c>
      <c r="D52" s="385"/>
      <c r="E52" s="386"/>
      <c r="F52" s="215" t="str">
        <f>IF('Relatório de Status'!F52="","",'Relatório de Status'!F52)</f>
        <v/>
      </c>
      <c r="G52" s="215" t="str">
        <f>IF('Relatório de Status'!G52="","",'Relatório de Status'!G52)</f>
        <v/>
      </c>
      <c r="H52" s="215" t="str">
        <f>IF('Relatório de Status'!H52="","",'Relatório de Status'!H52)</f>
        <v/>
      </c>
      <c r="I52" s="215" t="str">
        <f>IF('Relatório de Status'!I52="","",'Relatório de Status'!I52)</f>
        <v/>
      </c>
      <c r="J52" s="215" t="str">
        <f>IF('Relatório de Status'!J52="","",'Relatório de Status'!J52)</f>
        <v/>
      </c>
      <c r="K52" s="29"/>
      <c r="L52" s="56"/>
      <c r="M52" s="59" t="s">
        <v>118</v>
      </c>
      <c r="N52" s="54"/>
      <c r="O52" s="54"/>
      <c r="P52" s="54"/>
      <c r="Q52" s="59" t="s">
        <v>117</v>
      </c>
      <c r="R52" s="63"/>
      <c r="S52" s="58"/>
      <c r="T52" s="3"/>
      <c r="V52" s="4"/>
    </row>
    <row r="53" spans="1:22" ht="15.5">
      <c r="A53" s="3"/>
      <c r="B53" s="233" t="str">
        <f>IF('Relatório de Status'!B53="","",'Relatório de Status'!B53)</f>
        <v/>
      </c>
      <c r="C53" s="384" t="str">
        <f>IF('Relatório de Status'!C53:E53="","",'Relatório de Status'!C53:E53)</f>
        <v/>
      </c>
      <c r="D53" s="385"/>
      <c r="E53" s="386"/>
      <c r="F53" s="215" t="str">
        <f>IF('Relatório de Status'!F53="","",'Relatório de Status'!F53)</f>
        <v/>
      </c>
      <c r="G53" s="215" t="str">
        <f>IF('Relatório de Status'!G53="","",'Relatório de Status'!G53)</f>
        <v/>
      </c>
      <c r="H53" s="215" t="str">
        <f>IF('Relatório de Status'!H53="","",'Relatório de Status'!H53)</f>
        <v/>
      </c>
      <c r="I53" s="215" t="str">
        <f>IF('Relatório de Status'!I53="","",'Relatório de Status'!I53)</f>
        <v/>
      </c>
      <c r="J53" s="215" t="str">
        <f>IF('Relatório de Status'!J53="","",'Relatório de Status'!J53)</f>
        <v/>
      </c>
      <c r="K53" s="6"/>
      <c r="L53" s="65"/>
      <c r="M53" s="219" t="str">
        <f>'Relatório de Status'!M48</f>
        <v>Responsible Name</v>
      </c>
      <c r="N53" s="66"/>
      <c r="O53" s="66"/>
      <c r="P53" s="66"/>
      <c r="Q53" s="219" t="str">
        <f>'Relatório de Status'!P48</f>
        <v>Responsible Name</v>
      </c>
      <c r="R53" s="67"/>
      <c r="S53" s="68"/>
      <c r="T53" s="3"/>
    </row>
    <row r="54" spans="1:22" ht="4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</sheetData>
  <sheetProtection insertRows="0"/>
  <mergeCells count="50">
    <mergeCell ref="B35:J35"/>
    <mergeCell ref="N18:O19"/>
    <mergeCell ref="C52:E52"/>
    <mergeCell ref="C53:E53"/>
    <mergeCell ref="C44:E44"/>
    <mergeCell ref="C45:E45"/>
    <mergeCell ref="C46:E46"/>
    <mergeCell ref="C47:E47"/>
    <mergeCell ref="C48:E48"/>
    <mergeCell ref="C49:E49"/>
    <mergeCell ref="L51:S51"/>
    <mergeCell ref="L26:S27"/>
    <mergeCell ref="C43:E43"/>
    <mergeCell ref="B36:B37"/>
    <mergeCell ref="C36:E37"/>
    <mergeCell ref="F36:G36"/>
    <mergeCell ref="H36:H37"/>
    <mergeCell ref="C50:E50"/>
    <mergeCell ref="C51:E51"/>
    <mergeCell ref="C38:E38"/>
    <mergeCell ref="C39:E39"/>
    <mergeCell ref="C40:E40"/>
    <mergeCell ref="C41:E41"/>
    <mergeCell ref="C42:E42"/>
    <mergeCell ref="I36:I37"/>
    <mergeCell ref="J36:J37"/>
    <mergeCell ref="B9:J9"/>
    <mergeCell ref="L9:S10"/>
    <mergeCell ref="Q2:R3"/>
    <mergeCell ref="S2:S3"/>
    <mergeCell ref="E2:P4"/>
    <mergeCell ref="E5:P7"/>
    <mergeCell ref="Q4:R5"/>
    <mergeCell ref="Q6:R7"/>
    <mergeCell ref="S4:S5"/>
    <mergeCell ref="S6:S7"/>
    <mergeCell ref="Q21:S21"/>
    <mergeCell ref="L11:O12"/>
    <mergeCell ref="L13:O13"/>
    <mergeCell ref="N14:O15"/>
    <mergeCell ref="R18:R19"/>
    <mergeCell ref="Q18:Q19"/>
    <mergeCell ref="Q11:R14"/>
    <mergeCell ref="Q15:Q17"/>
    <mergeCell ref="R15:R17"/>
    <mergeCell ref="L21:O21"/>
    <mergeCell ref="L18:M19"/>
    <mergeCell ref="L16:M17"/>
    <mergeCell ref="L14:M15"/>
    <mergeCell ref="N16:O17"/>
  </mergeCells>
  <conditionalFormatting sqref="Q11:R14">
    <cfRule type="containsBlanks" dxfId="6" priority="7">
      <formula>LEN(TRIM(Q11))=0</formula>
    </cfRule>
  </conditionalFormatting>
  <conditionalFormatting sqref="Q15:R17">
    <cfRule type="containsBlanks" dxfId="5" priority="8">
      <formula>LEN(TRIM(Q15))=0</formula>
    </cfRule>
  </conditionalFormatting>
  <conditionalFormatting sqref="Q18:R19">
    <cfRule type="containsBlanks" dxfId="4" priority="5">
      <formula>LEN(TRIM(Q18))=0</formula>
    </cfRule>
  </conditionalFormatting>
  <conditionalFormatting sqref="Q21:S21">
    <cfRule type="containsBlanks" dxfId="3" priority="2">
      <formula>LEN(TRIM(Q21))=0</formula>
    </cfRule>
  </conditionalFormatting>
  <conditionalFormatting sqref="Q23:S23 Q24:R24 Q22 S22">
    <cfRule type="containsBlanks" dxfId="2" priority="3">
      <formula>LEN(TRIM(Q22))=0</formula>
    </cfRule>
  </conditionalFormatting>
  <conditionalFormatting sqref="S6:S7">
    <cfRule type="cellIs" dxfId="1" priority="4" operator="greaterThan">
      <formula>$S$4</formula>
    </cfRule>
  </conditionalFormatting>
  <conditionalFormatting sqref="S23 R24">
    <cfRule type="notContainsBlanks" dxfId="0" priority="1">
      <formula>LEN(TRIM(R23))&gt;0</formula>
    </cfRule>
  </conditionalFormatting>
  <pageMargins left="0.23622047244094491" right="0.23622047244094491" top="0.74803149606299213" bottom="0.74803149606299213" header="0.31496062992125984" footer="0.31496062992125984"/>
  <pageSetup paperSize="8" scale="89" orientation="landscape" r:id="rId1"/>
  <headerFooter>
    <oddFooter>&amp;L_x000D_&amp;1#&amp;"Trebuchet MS"&amp;9&amp;K008542 INTERNA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9412B8DFCFAE4383C52E0372878A31" ma:contentTypeVersion="15" ma:contentTypeDescription="Crie um novo documento." ma:contentTypeScope="" ma:versionID="a4ffb33ced1e39a802c10b25f43afbbe">
  <xsd:schema xmlns:xsd="http://www.w3.org/2001/XMLSchema" xmlns:xs="http://www.w3.org/2001/XMLSchema" xmlns:p="http://schemas.microsoft.com/office/2006/metadata/properties" xmlns:ns2="eb989f8a-92c0-4319-a190-425b9c3561ea" xmlns:ns3="f2c42623-50dd-43ec-9b57-f2a52dc7c99d" targetNamespace="http://schemas.microsoft.com/office/2006/metadata/properties" ma:root="true" ma:fieldsID="70a071a0f6277f1d594d7aee60b6e202" ns2:_="" ns3:_="">
    <xsd:import namespace="eb989f8a-92c0-4319-a190-425b9c3561ea"/>
    <xsd:import namespace="f2c42623-50dd-43ec-9b57-f2a52dc7c9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989f8a-92c0-4319-a190-425b9c3561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Marcações de imagem" ma:readOnly="false" ma:fieldId="{5cf76f15-5ced-4ddc-b409-7134ff3c332f}" ma:taxonomyMulti="true" ma:sspId="d566a8fd-94ed-4d49-8999-3a54f140f0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42623-50dd-43ec-9b57-f2a52dc7c99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4c9acd75-c73e-4d3f-9cea-3d448d1535cc}" ma:internalName="TaxCatchAll" ma:showField="CatchAllData" ma:web="f2c42623-50dd-43ec-9b57-f2a52dc7c9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eb989f8a-92c0-4319-a190-425b9c3561ea" xsi:nil="true"/>
    <TaxCatchAll xmlns="f2c42623-50dd-43ec-9b57-f2a52dc7c99d" xsi:nil="true"/>
    <lcf76f155ced4ddcb4097134ff3c332f xmlns="eb989f8a-92c0-4319-a190-425b9c3561e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2C5EF4B-8B53-47FD-8FB7-D3049C877C20}"/>
</file>

<file path=customXml/itemProps2.xml><?xml version="1.0" encoding="utf-8"?>
<ds:datastoreItem xmlns:ds="http://schemas.openxmlformats.org/officeDocument/2006/customXml" ds:itemID="{07F92177-0F25-4ACE-930E-A3CC7DD675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95D545-605F-41F8-9704-7394F74D3E22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0332a3d5-3512-4c12-8d9b-637733fe820d"/>
    <ds:schemaRef ds:uri="2eda1054-9d1b-4c20-9b00-b50238f31e6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8</vt:i4>
      </vt:variant>
    </vt:vector>
  </HeadingPairs>
  <TitlesOfParts>
    <vt:vector size="16" baseType="lpstr">
      <vt:lpstr>Paniel de Navegação</vt:lpstr>
      <vt:lpstr>Instruções</vt:lpstr>
      <vt:lpstr>Relatório de Implantação</vt:lpstr>
      <vt:lpstr>Relatório de Status</vt:lpstr>
      <vt:lpstr>Realização Diária</vt:lpstr>
      <vt:lpstr>Rundown</vt:lpstr>
      <vt:lpstr>Efetivo</vt:lpstr>
      <vt:lpstr>Encerramento</vt:lpstr>
      <vt:lpstr>Efetivo!Area_de_impressao</vt:lpstr>
      <vt:lpstr>Encerramento!Area_de_impressao</vt:lpstr>
      <vt:lpstr>Instruções!Area_de_impressao</vt:lpstr>
      <vt:lpstr>'Paniel de Navegação'!Area_de_impressao</vt:lpstr>
      <vt:lpstr>'Realização Diária'!Area_de_impressao</vt:lpstr>
      <vt:lpstr>'Relatório de Implantação'!Area_de_impressao</vt:lpstr>
      <vt:lpstr>'Relatório de Status'!Area_de_impressao</vt:lpstr>
      <vt:lpstr>Rundown!Area_de_impressao</vt:lpstr>
    </vt:vector>
  </TitlesOfParts>
  <Manager/>
  <Company>Petrobras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</dc:creator>
  <cp:keywords/>
  <dc:description/>
  <cp:lastModifiedBy>Marcos do Amaral Rodrigues</cp:lastModifiedBy>
  <cp:revision/>
  <cp:lastPrinted>2024-04-02T13:55:03Z</cp:lastPrinted>
  <dcterms:created xsi:type="dcterms:W3CDTF">2015-03-06T12:33:24Z</dcterms:created>
  <dcterms:modified xsi:type="dcterms:W3CDTF">2024-04-30T19:01:28Z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0x01010006B974B2E443134CBC1E034ADC9542A1</vt:lpwstr>
  </property>
  <property fmtid="{D5CDD505-2E9C-101B-9397-08002B2CF9AE}" pid="3" name="MediaServiceImageTags">
    <vt:lpwstr/>
  </property>
  <property fmtid="{D5CDD505-2E9C-101B-9397-08002B2CF9AE}" pid="4" name="Order">
    <vt:r8>7212200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MSIP_Label_4bab8652-cb8e-45ed-9aff-00ed76a575bf_Enabled">
    <vt:lpwstr>true</vt:lpwstr>
  </property>
  <property fmtid="{D5CDD505-2E9C-101B-9397-08002B2CF9AE}" pid="12" name="MSIP_Label_4bab8652-cb8e-45ed-9aff-00ed76a575bf_SetDate">
    <vt:lpwstr>2024-04-02T13:48:22Z</vt:lpwstr>
  </property>
  <property fmtid="{D5CDD505-2E9C-101B-9397-08002B2CF9AE}" pid="13" name="MSIP_Label_4bab8652-cb8e-45ed-9aff-00ed76a575bf_Method">
    <vt:lpwstr>Privileged</vt:lpwstr>
  </property>
  <property fmtid="{D5CDD505-2E9C-101B-9397-08002B2CF9AE}" pid="14" name="MSIP_Label_4bab8652-cb8e-45ed-9aff-00ed76a575bf_Name">
    <vt:lpwstr>INTERNA_SUBLABEL-2</vt:lpwstr>
  </property>
  <property fmtid="{D5CDD505-2E9C-101B-9397-08002B2CF9AE}" pid="15" name="MSIP_Label_4bab8652-cb8e-45ed-9aff-00ed76a575bf_SiteId">
    <vt:lpwstr>5b6f6241-9a57-4be4-8e50-1dfa72e79a57</vt:lpwstr>
  </property>
  <property fmtid="{D5CDD505-2E9C-101B-9397-08002B2CF9AE}" pid="16" name="MSIP_Label_4bab8652-cb8e-45ed-9aff-00ed76a575bf_ActionId">
    <vt:lpwstr>c6e28b73-3716-49c1-972c-deffd7a2eded</vt:lpwstr>
  </property>
  <property fmtid="{D5CDD505-2E9C-101B-9397-08002B2CF9AE}" pid="17" name="MSIP_Label_4bab8652-cb8e-45ed-9aff-00ed76a575bf_ContentBits">
    <vt:lpwstr>2</vt:lpwstr>
  </property>
</Properties>
</file>